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120" windowWidth="20490" windowHeight="763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0">'Sheet1'!$A$1:$O$70</definedName>
  </definedNames>
  <calcPr calcId="152511"/>
</workbook>
</file>

<file path=xl/sharedStrings.xml><?xml version="1.0" encoding="utf-8"?>
<sst xmlns="http://schemas.openxmlformats.org/spreadsheetml/2006/main" count="424" uniqueCount="141">
  <si>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</si>
  <si>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</si>
  <si>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</si>
  <si>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</si>
  <si>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</si>
  <si>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</si>
  <si>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</si>
  <si>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</si>
  <si>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</si>
  <si>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</si>
  <si>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</si>
  <si>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</si>
  <si>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</si>
  <si>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</si>
  <si>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</si>
  <si>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</si>
  <si>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</si>
  <si>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</si>
  <si>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</si>
  <si>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</si>
  <si>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</si>
  <si>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</si>
  <si>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</si>
  <si>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</si>
  <si>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"АРД КАПИТАЛ ГРУПП ҮЦК" ХХК</t>
  </si>
  <si>
    <t>TDB</t>
  </si>
  <si>
    <t>"ТИ ДИ БИ КАПИТАЛ ҮЦК" ХХК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</si>
  <si>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</si>
  <si>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</si>
  <si>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</si>
  <si>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</si>
  <si>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</si>
  <si>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</si>
  <si>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</si>
  <si>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"ЭМ АЙ БИ ЖИ ХХК ҮЦК"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</si>
  <si>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</si>
  <si>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</si>
  <si>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</si>
  <si>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</si>
  <si>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</si>
  <si>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</si>
  <si>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</si>
  <si>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</si>
  <si>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</si>
  <si>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</si>
  <si>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</si>
  <si>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</si>
  <si>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</si>
  <si>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</si>
  <si>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</si>
  <si>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</si>
  <si>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</si>
  <si>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</si>
  <si>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</si>
  <si>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</si>
  <si>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</si>
  <si>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</si>
  <si>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</si>
  <si>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</si>
  <si>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</si>
  <si>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</si>
  <si>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</si>
  <si>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</si>
  <si>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</si>
  <si>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</si>
  <si>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</si>
  <si>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</si>
  <si>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</si>
  <si>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</si>
  <si>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</si>
  <si>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</si>
  <si>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CAPM</t>
  </si>
  <si>
    <t>"КАПИТАЛ МАРКЕТ КОРПОРАЦИ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</si>
  <si>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</si>
  <si>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</si>
  <si>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</si>
  <si>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</si>
  <si>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</si>
  <si>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</si>
  <si>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</si>
  <si>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MSDQ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</si>
  <si>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</si>
  <si>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</si>
  <si>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</si>
  <si>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</si>
  <si>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</si>
  <si>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</si>
  <si>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</si>
  <si>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</si>
  <si>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</si>
  <si>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</si>
  <si>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</si>
  <si>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ACE</t>
  </si>
  <si>
    <t>"АСЕ ЭНД Т КАПИТАЛ ҮЦК" ХХК</t>
  </si>
  <si>
    <t>GDSC</t>
  </si>
  <si>
    <t>"ГҮҮДСЕК ҮЦК" ХХК</t>
  </si>
  <si>
    <t>ZGB</t>
  </si>
  <si>
    <t>"ЗЭТ ЖИ БИ ҮЦК" ХХК</t>
  </si>
  <si>
    <t>SGC</t>
  </si>
  <si>
    <t>"ЭС ЖИ КАПИТАЛ ҮЦК" ХХК</t>
  </si>
  <si>
    <t>FRON</t>
  </si>
  <si>
    <t>"ФРОНТИЕР ҮЦК" ХХК</t>
  </si>
  <si>
    <t>MWTS</t>
  </si>
  <si>
    <t>"ЭМ ДАБЛЬЮ ТИ ЭС ҮЦК" ХХК</t>
  </si>
  <si>
    <t>FCX</t>
  </si>
  <si>
    <t>"ЭФ СИ ИКС ҮЦК" ХХК</t>
  </si>
  <si>
    <t>BATS</t>
  </si>
  <si>
    <t>"БАТС ҮЦК" ХХК</t>
  </si>
  <si>
    <t>FINL</t>
  </si>
  <si>
    <t>ФИНАНС ЛИНК ГРУПП ХХК</t>
  </si>
  <si>
    <t>DCF</t>
  </si>
  <si>
    <t>ДИ СИ ЭФ ХХК</t>
  </si>
  <si>
    <t>BKHE</t>
  </si>
  <si>
    <t>БАГА ХЭЭР ХХК</t>
  </si>
  <si>
    <t>DGSN</t>
  </si>
  <si>
    <t>ДОГСОН ХХК</t>
  </si>
  <si>
    <t>ITR</t>
  </si>
  <si>
    <t>АЙ ТРЕЙД ХХК</t>
  </si>
  <si>
    <t>HUN</t>
  </si>
  <si>
    <t>"ХҮННҮ ЭМПАЙР ҮЦК" ХХК</t>
  </si>
  <si>
    <t>PREV</t>
  </si>
  <si>
    <t>ПРЕВАЛЕНТ ХХК</t>
  </si>
  <si>
    <t>ZEUS</t>
  </si>
  <si>
    <t>ЗЮС КАПИТАЛ ХХК</t>
  </si>
  <si>
    <t xml:space="preserve">Жич: Гишүүдийг нийт хийсэн арилжааны үнийн дүнгээр жагсаав. </t>
  </si>
  <si>
    <t>ЗГҮЦ</t>
  </si>
  <si>
    <t>КОМПАНИЙН БОНД</t>
  </si>
  <si>
    <t>Үнэт цаасны анхдагч зах зээлийн арилжаа</t>
  </si>
  <si>
    <t>ХУВЬЦАА</t>
  </si>
  <si>
    <t>"СИЛВЭР ЛАЙТ СЕКЮРИТИЙЗ ҮЦК" ХХК</t>
  </si>
  <si>
    <t>SILS</t>
  </si>
  <si>
    <t>"АПЕКС КАПИТАЛ ҮЦК" ХХК</t>
  </si>
  <si>
    <t>CTRL</t>
  </si>
  <si>
    <t>INVC</t>
  </si>
  <si>
    <t>ЦЕНТРАЛ СЕКЬЮРИТИЙЗ ҮЦК</t>
  </si>
  <si>
    <t>ИНВЕСКОР КАПИТАЛ ҮЦК</t>
  </si>
  <si>
    <t>2019 оны арилжааны нийт дүн</t>
  </si>
  <si>
    <t xml:space="preserve">2019 оны 4 дүгээр сарын 30-ны байдлаар </t>
  </si>
  <si>
    <t>4-р сарын арилжааны дүн</t>
  </si>
  <si>
    <t>"ИНВЕСКОР КАПИТАЛ ҮЦК" ХХК</t>
  </si>
  <si>
    <t>"ДИ СИ ЭФ ҮЦК" ХХК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</si>
</sst>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6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3" fontId="2" fillId="2" borderId="0" xfId="18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3" fontId="7" fillId="2" borderId="1" xfId="18" applyFont="1" applyFill="1" applyBorder="1" applyAlignment="1">
      <alignment vertical="center" wrapText="1"/>
    </xf>
    <xf numFmtId="165" fontId="2" fillId="4" borderId="1" xfId="15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2" fillId="2" borderId="1" xfId="18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165" fontId="2" fillId="4" borderId="3" xfId="15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3" fontId="8" fillId="2" borderId="4" xfId="18" applyFont="1" applyFill="1" applyBorder="1" applyAlignment="1">
      <alignment horizontal="center" vertical="center"/>
    </xf>
    <xf numFmtId="9" fontId="8" fillId="4" borderId="5" xfId="15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15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9126200" cy="1304925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38250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190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nth190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nth1901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nth1904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01903%20Ariljaanii%20taila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M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15975</v>
          </cell>
          <cell r="G10">
            <v>11201138</v>
          </cell>
          <cell r="H10">
            <v>11201138</v>
          </cell>
          <cell r="I10">
            <v>0</v>
          </cell>
          <cell r="J10">
            <v>0</v>
          </cell>
          <cell r="M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1070</v>
          </cell>
          <cell r="E11">
            <v>330595</v>
          </cell>
          <cell r="F11">
            <v>10</v>
          </cell>
          <cell r="G11">
            <v>186200</v>
          </cell>
          <cell r="H11">
            <v>516795</v>
          </cell>
          <cell r="I11">
            <v>0</v>
          </cell>
          <cell r="J11">
            <v>0</v>
          </cell>
          <cell r="M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878541</v>
          </cell>
          <cell r="E12">
            <v>778077729.7</v>
          </cell>
          <cell r="F12">
            <v>927163</v>
          </cell>
          <cell r="G12">
            <v>923146365.19</v>
          </cell>
          <cell r="H12">
            <v>1701224094.89</v>
          </cell>
          <cell r="I12">
            <v>23442794</v>
          </cell>
          <cell r="J12">
            <v>1678866303</v>
          </cell>
          <cell r="K12">
            <v>70000000</v>
          </cell>
          <cell r="L12">
            <v>5285000000</v>
          </cell>
          <cell r="M12">
            <v>6963866303</v>
          </cell>
        </row>
        <row r="13">
          <cell r="B13" t="str">
            <v>ARGB</v>
          </cell>
          <cell r="C13" t="str">
            <v>Аргай бэст ХХК</v>
          </cell>
          <cell r="D13">
            <v>151</v>
          </cell>
          <cell r="E13">
            <v>94979</v>
          </cell>
          <cell r="F13">
            <v>2530</v>
          </cell>
          <cell r="G13">
            <v>1260632.96</v>
          </cell>
          <cell r="H13">
            <v>1355611.96</v>
          </cell>
          <cell r="I13">
            <v>0</v>
          </cell>
          <cell r="J13">
            <v>0</v>
          </cell>
          <cell r="M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15525</v>
          </cell>
          <cell r="E14">
            <v>2093875</v>
          </cell>
          <cell r="F14">
            <v>180591</v>
          </cell>
          <cell r="G14">
            <v>34229103.3</v>
          </cell>
          <cell r="H14">
            <v>36322978.3</v>
          </cell>
          <cell r="I14">
            <v>135435</v>
          </cell>
          <cell r="J14">
            <v>10970235</v>
          </cell>
          <cell r="M14">
            <v>10970235</v>
          </cell>
        </row>
        <row r="15">
          <cell r="B15" t="str">
            <v>BDSC</v>
          </cell>
          <cell r="C15" t="str">
            <v>БиДиСек ХК</v>
          </cell>
          <cell r="D15">
            <v>1489658</v>
          </cell>
          <cell r="E15">
            <v>307964430.77</v>
          </cell>
          <cell r="F15">
            <v>2474405</v>
          </cell>
          <cell r="G15">
            <v>471096943.42</v>
          </cell>
          <cell r="H15">
            <v>779061374.19</v>
          </cell>
          <cell r="I15">
            <v>7326049</v>
          </cell>
          <cell r="J15">
            <v>554124261</v>
          </cell>
          <cell r="M15">
            <v>554124261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M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M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274217</v>
          </cell>
          <cell r="E18">
            <v>53338898.45</v>
          </cell>
          <cell r="F18">
            <v>124054</v>
          </cell>
          <cell r="G18">
            <v>13059246.08</v>
          </cell>
          <cell r="H18">
            <v>66398144.53</v>
          </cell>
          <cell r="I18">
            <v>667107</v>
          </cell>
          <cell r="J18">
            <v>54035667</v>
          </cell>
          <cell r="M18">
            <v>54035667</v>
          </cell>
        </row>
        <row r="19">
          <cell r="B19" t="str">
            <v>BSK</v>
          </cell>
          <cell r="C19" t="str">
            <v>BLUE SKY</v>
          </cell>
          <cell r="D19">
            <v>665</v>
          </cell>
          <cell r="E19">
            <v>518412</v>
          </cell>
          <cell r="F19">
            <v>4387</v>
          </cell>
          <cell r="G19">
            <v>304966.1</v>
          </cell>
          <cell r="H19">
            <v>823378.1</v>
          </cell>
          <cell r="I19">
            <v>14822</v>
          </cell>
          <cell r="J19">
            <v>1200582</v>
          </cell>
          <cell r="M19">
            <v>1200582</v>
          </cell>
        </row>
        <row r="20">
          <cell r="B20" t="str">
            <v>BULG</v>
          </cell>
          <cell r="C20" t="str">
            <v>Булган брокер ХХК</v>
          </cell>
          <cell r="D20">
            <v>20</v>
          </cell>
          <cell r="E20">
            <v>7990</v>
          </cell>
          <cell r="F20">
            <v>39004</v>
          </cell>
          <cell r="G20">
            <v>4961483.5</v>
          </cell>
          <cell r="H20">
            <v>4969473.5</v>
          </cell>
          <cell r="I20">
            <v>249286</v>
          </cell>
          <cell r="J20">
            <v>20192166</v>
          </cell>
          <cell r="M20">
            <v>20192166</v>
          </cell>
        </row>
        <row r="21">
          <cell r="B21" t="str">
            <v>BUMB</v>
          </cell>
          <cell r="C21" t="str">
            <v>Бумбат-Алтай ХХК</v>
          </cell>
          <cell r="D21">
            <v>1915785</v>
          </cell>
          <cell r="E21">
            <v>1443147765.35</v>
          </cell>
          <cell r="F21">
            <v>2160489</v>
          </cell>
          <cell r="G21">
            <v>1516266989.03</v>
          </cell>
          <cell r="H21">
            <v>2959414754.38</v>
          </cell>
          <cell r="I21">
            <v>769627</v>
          </cell>
          <cell r="J21">
            <v>62339787</v>
          </cell>
          <cell r="M21">
            <v>62339787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1721320</v>
          </cell>
          <cell r="E22">
            <v>162434980.95</v>
          </cell>
          <cell r="F22">
            <v>2446337</v>
          </cell>
          <cell r="G22">
            <v>182543438.2</v>
          </cell>
          <cell r="H22">
            <v>344978419.15</v>
          </cell>
          <cell r="I22">
            <v>942863</v>
          </cell>
          <cell r="J22">
            <v>76371903</v>
          </cell>
          <cell r="M22">
            <v>76371903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M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127265</v>
          </cell>
          <cell r="E24">
            <v>30906434</v>
          </cell>
          <cell r="F24">
            <v>720</v>
          </cell>
          <cell r="G24">
            <v>662600</v>
          </cell>
          <cell r="H24">
            <v>31569034</v>
          </cell>
          <cell r="I24">
            <v>0</v>
          </cell>
          <cell r="J24">
            <v>0</v>
          </cell>
          <cell r="M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M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3600</v>
          </cell>
          <cell r="E26">
            <v>20386668.95</v>
          </cell>
          <cell r="F26">
            <v>157299</v>
          </cell>
          <cell r="G26">
            <v>16307728</v>
          </cell>
          <cell r="H26">
            <v>36694396.95</v>
          </cell>
          <cell r="I26">
            <v>6000</v>
          </cell>
          <cell r="J26">
            <v>486000</v>
          </cell>
          <cell r="M26">
            <v>486000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M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14883</v>
          </cell>
          <cell r="E28">
            <v>2688622.22</v>
          </cell>
          <cell r="F28">
            <v>70004</v>
          </cell>
          <cell r="G28">
            <v>11014667.92</v>
          </cell>
          <cell r="H28">
            <v>13703290.14</v>
          </cell>
          <cell r="I28">
            <v>459168</v>
          </cell>
          <cell r="J28">
            <v>37192608</v>
          </cell>
          <cell r="M28">
            <v>37192608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13</v>
          </cell>
          <cell r="E29">
            <v>92950</v>
          </cell>
          <cell r="F29">
            <v>0</v>
          </cell>
          <cell r="G29">
            <v>0</v>
          </cell>
          <cell r="H29">
            <v>92950</v>
          </cell>
          <cell r="I29">
            <v>15878</v>
          </cell>
          <cell r="J29">
            <v>1286118</v>
          </cell>
          <cell r="M29">
            <v>1286118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M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M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M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2946</v>
          </cell>
          <cell r="E33">
            <v>1282555</v>
          </cell>
          <cell r="F33">
            <v>0</v>
          </cell>
          <cell r="G33">
            <v>0</v>
          </cell>
          <cell r="H33">
            <v>1282555</v>
          </cell>
          <cell r="I33">
            <v>23327</v>
          </cell>
          <cell r="J33">
            <v>1889487</v>
          </cell>
          <cell r="M33">
            <v>1889487</v>
          </cell>
        </row>
        <row r="34">
          <cell r="B34" t="str">
            <v>GAUL</v>
          </cell>
          <cell r="C34" t="str">
            <v>Гаүли ХХК</v>
          </cell>
          <cell r="D34">
            <v>226691</v>
          </cell>
          <cell r="E34">
            <v>50923586.34</v>
          </cell>
          <cell r="F34">
            <v>148939</v>
          </cell>
          <cell r="G34">
            <v>41337198.92</v>
          </cell>
          <cell r="H34">
            <v>92260785.26</v>
          </cell>
          <cell r="I34">
            <v>402986</v>
          </cell>
          <cell r="J34">
            <v>32641866</v>
          </cell>
          <cell r="M34">
            <v>32641866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1332965</v>
          </cell>
          <cell r="E35">
            <v>162179500.75</v>
          </cell>
          <cell r="F35">
            <v>59869</v>
          </cell>
          <cell r="G35">
            <v>20999358</v>
          </cell>
          <cell r="H35">
            <v>183178858.75</v>
          </cell>
          <cell r="I35">
            <v>15899</v>
          </cell>
          <cell r="J35">
            <v>1287819</v>
          </cell>
          <cell r="M35">
            <v>1287819</v>
          </cell>
        </row>
        <row r="36">
          <cell r="B36" t="str">
            <v>GDSC</v>
          </cell>
          <cell r="C36" t="str">
            <v>Гүүдсек ХХК</v>
          </cell>
          <cell r="D36">
            <v>23887</v>
          </cell>
          <cell r="E36">
            <v>3382387.64</v>
          </cell>
          <cell r="F36">
            <v>767628</v>
          </cell>
          <cell r="G36">
            <v>51905924.68</v>
          </cell>
          <cell r="H36">
            <v>55288312.32</v>
          </cell>
          <cell r="I36">
            <v>91615</v>
          </cell>
          <cell r="J36">
            <v>7420815</v>
          </cell>
          <cell r="M36">
            <v>7420815</v>
          </cell>
        </row>
        <row r="37">
          <cell r="B37" t="str">
            <v>GLMT</v>
          </cell>
          <cell r="C37" t="str">
            <v>Голомт Капитал ХХК</v>
          </cell>
          <cell r="D37">
            <v>26846938</v>
          </cell>
          <cell r="E37">
            <v>18896702815.68</v>
          </cell>
          <cell r="F37">
            <v>27093370</v>
          </cell>
          <cell r="G37">
            <v>18743743047.55</v>
          </cell>
          <cell r="H37">
            <v>37640445863.229996</v>
          </cell>
          <cell r="I37">
            <v>2074853</v>
          </cell>
          <cell r="J37">
            <v>168063093</v>
          </cell>
          <cell r="M37">
            <v>168063093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293742</v>
          </cell>
          <cell r="G38">
            <v>164910269.76</v>
          </cell>
          <cell r="H38">
            <v>164910269.76</v>
          </cell>
          <cell r="I38">
            <v>86061</v>
          </cell>
          <cell r="J38">
            <v>6970941</v>
          </cell>
          <cell r="M38">
            <v>6970941</v>
          </cell>
        </row>
        <row r="39">
          <cell r="B39" t="str">
            <v>HUN</v>
          </cell>
          <cell r="C39" t="str">
            <v>Хүннү Эмпайр ХХК</v>
          </cell>
          <cell r="D39">
            <v>74419</v>
          </cell>
          <cell r="E39">
            <v>8033822.18</v>
          </cell>
          <cell r="F39">
            <v>21335</v>
          </cell>
          <cell r="G39">
            <v>5104463.83</v>
          </cell>
          <cell r="H39">
            <v>13138286.01</v>
          </cell>
          <cell r="I39">
            <v>204482</v>
          </cell>
          <cell r="J39">
            <v>16563042</v>
          </cell>
          <cell r="M39">
            <v>16563042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13</v>
          </cell>
          <cell r="E40">
            <v>910</v>
          </cell>
          <cell r="F40">
            <v>0</v>
          </cell>
          <cell r="G40">
            <v>0</v>
          </cell>
          <cell r="H40">
            <v>910</v>
          </cell>
          <cell r="I40">
            <v>0</v>
          </cell>
          <cell r="J40">
            <v>0</v>
          </cell>
          <cell r="M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M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1885</v>
          </cell>
          <cell r="E42">
            <v>3996960.9</v>
          </cell>
          <cell r="F42">
            <v>50700</v>
          </cell>
          <cell r="G42">
            <v>8819455</v>
          </cell>
          <cell r="H42">
            <v>12816415.9</v>
          </cell>
          <cell r="I42">
            <v>25937</v>
          </cell>
          <cell r="J42">
            <v>2100897</v>
          </cell>
          <cell r="M42">
            <v>2100897</v>
          </cell>
        </row>
        <row r="43">
          <cell r="B43" t="str">
            <v>MERG</v>
          </cell>
          <cell r="C43" t="str">
            <v>Мэргэн санаа ХХК</v>
          </cell>
          <cell r="D43">
            <v>1100</v>
          </cell>
          <cell r="E43">
            <v>682584</v>
          </cell>
          <cell r="F43">
            <v>56</v>
          </cell>
          <cell r="G43">
            <v>233260</v>
          </cell>
          <cell r="H43">
            <v>915844</v>
          </cell>
          <cell r="I43">
            <v>118478</v>
          </cell>
          <cell r="J43">
            <v>9596718</v>
          </cell>
          <cell r="M43">
            <v>9596718</v>
          </cell>
        </row>
        <row r="44">
          <cell r="B44" t="str">
            <v>MIBG</v>
          </cell>
          <cell r="C44" t="str">
            <v>Эм Ай Би Жи ХХК</v>
          </cell>
          <cell r="D44">
            <v>9848</v>
          </cell>
          <cell r="E44">
            <v>6149440</v>
          </cell>
          <cell r="F44">
            <v>0</v>
          </cell>
          <cell r="G44">
            <v>0</v>
          </cell>
          <cell r="H44">
            <v>6149440</v>
          </cell>
          <cell r="I44">
            <v>51450</v>
          </cell>
          <cell r="J44">
            <v>4167450</v>
          </cell>
          <cell r="M44">
            <v>4167450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1</v>
          </cell>
          <cell r="G45">
            <v>2100</v>
          </cell>
          <cell r="H45">
            <v>2100</v>
          </cell>
          <cell r="I45">
            <v>2283</v>
          </cell>
          <cell r="J45">
            <v>184923</v>
          </cell>
          <cell r="M45">
            <v>184923</v>
          </cell>
        </row>
        <row r="46">
          <cell r="B46" t="str">
            <v>MNET</v>
          </cell>
          <cell r="C46" t="str">
            <v>Ард секюритиз ХХК</v>
          </cell>
          <cell r="D46">
            <v>3656642</v>
          </cell>
          <cell r="E46">
            <v>889472583.98</v>
          </cell>
          <cell r="F46">
            <v>1520476</v>
          </cell>
          <cell r="G46">
            <v>548890578.91</v>
          </cell>
          <cell r="H46">
            <v>1438363162.8899999</v>
          </cell>
          <cell r="I46">
            <v>21494514</v>
          </cell>
          <cell r="J46">
            <v>1615341353</v>
          </cell>
          <cell r="M46">
            <v>1615341353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M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14451</v>
          </cell>
          <cell r="E48">
            <v>1191341</v>
          </cell>
          <cell r="F48">
            <v>745</v>
          </cell>
          <cell r="G48">
            <v>372500</v>
          </cell>
          <cell r="H48">
            <v>1563841</v>
          </cell>
          <cell r="I48">
            <v>86319</v>
          </cell>
          <cell r="J48">
            <v>6991839</v>
          </cell>
          <cell r="M48">
            <v>6991839</v>
          </cell>
        </row>
        <row r="49">
          <cell r="B49" t="str">
            <v>MSEC</v>
          </cell>
          <cell r="C49" t="str">
            <v>Монсек ХХК</v>
          </cell>
          <cell r="D49">
            <v>307380</v>
          </cell>
          <cell r="E49">
            <v>35591215.35</v>
          </cell>
          <cell r="F49">
            <v>776286</v>
          </cell>
          <cell r="G49">
            <v>119720687.1</v>
          </cell>
          <cell r="H49">
            <v>155311902.45</v>
          </cell>
          <cell r="I49">
            <v>325072</v>
          </cell>
          <cell r="J49">
            <v>26330832</v>
          </cell>
          <cell r="M49">
            <v>26330832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M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349318</v>
          </cell>
          <cell r="E51">
            <v>111123100.99</v>
          </cell>
          <cell r="F51">
            <v>585801</v>
          </cell>
          <cell r="G51">
            <v>94667266.02</v>
          </cell>
          <cell r="H51">
            <v>205790367.01</v>
          </cell>
          <cell r="I51">
            <v>1588319</v>
          </cell>
          <cell r="J51">
            <v>128653839</v>
          </cell>
          <cell r="M51">
            <v>128653839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285</v>
          </cell>
          <cell r="E52">
            <v>196650</v>
          </cell>
          <cell r="F52">
            <v>6385</v>
          </cell>
          <cell r="G52">
            <v>6016772.5</v>
          </cell>
          <cell r="H52">
            <v>6213422.5</v>
          </cell>
          <cell r="I52">
            <v>5618</v>
          </cell>
          <cell r="J52">
            <v>455058</v>
          </cell>
          <cell r="M52">
            <v>455058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M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2283</v>
          </cell>
          <cell r="E54">
            <v>1204735</v>
          </cell>
          <cell r="F54">
            <v>1000</v>
          </cell>
          <cell r="G54">
            <v>68101.1</v>
          </cell>
          <cell r="H54">
            <v>1272836.1</v>
          </cell>
          <cell r="I54">
            <v>0</v>
          </cell>
          <cell r="J54">
            <v>0</v>
          </cell>
          <cell r="M54">
            <v>0</v>
          </cell>
        </row>
        <row r="55">
          <cell r="B55" t="str">
            <v>SECP</v>
          </cell>
          <cell r="C55" t="str">
            <v>СИКАП</v>
          </cell>
          <cell r="D55">
            <v>50</v>
          </cell>
          <cell r="E55">
            <v>14750</v>
          </cell>
          <cell r="F55">
            <v>172</v>
          </cell>
          <cell r="G55">
            <v>140667</v>
          </cell>
          <cell r="H55">
            <v>155417</v>
          </cell>
          <cell r="I55">
            <v>2</v>
          </cell>
          <cell r="J55">
            <v>162</v>
          </cell>
          <cell r="M55">
            <v>162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M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3041</v>
          </cell>
          <cell r="E57">
            <v>14963158</v>
          </cell>
          <cell r="F57">
            <v>0</v>
          </cell>
          <cell r="G57">
            <v>0</v>
          </cell>
          <cell r="H57">
            <v>14963158</v>
          </cell>
          <cell r="I57">
            <v>1643</v>
          </cell>
          <cell r="J57">
            <v>133083</v>
          </cell>
          <cell r="M57">
            <v>133083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1732042</v>
          </cell>
          <cell r="E58">
            <v>235776179.32</v>
          </cell>
          <cell r="F58">
            <v>1176393</v>
          </cell>
          <cell r="G58">
            <v>191184690.98</v>
          </cell>
          <cell r="H58">
            <v>426960870.29999995</v>
          </cell>
          <cell r="I58">
            <v>5345748</v>
          </cell>
          <cell r="J58">
            <v>433005588</v>
          </cell>
          <cell r="M58">
            <v>433005588</v>
          </cell>
        </row>
        <row r="59">
          <cell r="B59" t="str">
            <v>TABO</v>
          </cell>
          <cell r="C59" t="str">
            <v>Таван богд ХХК</v>
          </cell>
          <cell r="D59">
            <v>1365</v>
          </cell>
          <cell r="E59">
            <v>995735</v>
          </cell>
          <cell r="F59">
            <v>461516</v>
          </cell>
          <cell r="G59">
            <v>54639030.65</v>
          </cell>
          <cell r="H59">
            <v>55634765.65</v>
          </cell>
          <cell r="I59">
            <v>369991</v>
          </cell>
          <cell r="J59">
            <v>29969271</v>
          </cell>
          <cell r="M59">
            <v>29969271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202966</v>
          </cell>
          <cell r="E60">
            <v>25131327.75</v>
          </cell>
          <cell r="F60">
            <v>216517</v>
          </cell>
          <cell r="G60">
            <v>25663392.67</v>
          </cell>
          <cell r="H60">
            <v>50794720.42</v>
          </cell>
          <cell r="I60">
            <v>788440</v>
          </cell>
          <cell r="J60">
            <v>63863640</v>
          </cell>
          <cell r="M60">
            <v>63863640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821492</v>
          </cell>
          <cell r="E61">
            <v>184250974.37</v>
          </cell>
          <cell r="F61">
            <v>616610</v>
          </cell>
          <cell r="G61">
            <v>176795706.41</v>
          </cell>
          <cell r="H61">
            <v>361046680.78</v>
          </cell>
          <cell r="I61">
            <v>763921</v>
          </cell>
          <cell r="J61">
            <v>61877601</v>
          </cell>
          <cell r="M61">
            <v>61877601</v>
          </cell>
        </row>
        <row r="62">
          <cell r="B62" t="str">
            <v>TNGR</v>
          </cell>
          <cell r="C62" t="str">
            <v>Тэнгэр капитал ХХК</v>
          </cell>
          <cell r="D62">
            <v>11721</v>
          </cell>
          <cell r="E62">
            <v>4239279.8</v>
          </cell>
          <cell r="F62">
            <v>13488</v>
          </cell>
          <cell r="G62">
            <v>2495199.06</v>
          </cell>
          <cell r="H62">
            <v>6734478.859999999</v>
          </cell>
          <cell r="I62">
            <v>150292</v>
          </cell>
          <cell r="J62">
            <v>12173652</v>
          </cell>
          <cell r="M62">
            <v>12173652</v>
          </cell>
        </row>
        <row r="63">
          <cell r="B63" t="str">
            <v>TTOL</v>
          </cell>
          <cell r="C63" t="str">
            <v>Апекс Капитал ҮЦК</v>
          </cell>
          <cell r="D63">
            <v>715373</v>
          </cell>
          <cell r="E63">
            <v>168747920.1</v>
          </cell>
          <cell r="F63">
            <v>321311</v>
          </cell>
          <cell r="G63">
            <v>166859214.9</v>
          </cell>
          <cell r="H63">
            <v>335607135</v>
          </cell>
          <cell r="I63">
            <v>585093</v>
          </cell>
          <cell r="J63">
            <v>47392533</v>
          </cell>
          <cell r="M63">
            <v>47392533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11508</v>
          </cell>
          <cell r="E64">
            <v>3633875.5</v>
          </cell>
          <cell r="F64">
            <v>11104</v>
          </cell>
          <cell r="G64">
            <v>8899611.8</v>
          </cell>
          <cell r="H64">
            <v>12533487.3</v>
          </cell>
          <cell r="I64">
            <v>27109</v>
          </cell>
          <cell r="J64">
            <v>2195829</v>
          </cell>
          <cell r="M64">
            <v>2195829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M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11780</v>
          </cell>
          <cell r="E66">
            <v>4609687.4</v>
          </cell>
          <cell r="F66">
            <v>10000</v>
          </cell>
          <cell r="G66">
            <v>3219430</v>
          </cell>
          <cell r="H66">
            <v>7829117.4</v>
          </cell>
          <cell r="I66">
            <v>10302</v>
          </cell>
          <cell r="J66">
            <v>834462</v>
          </cell>
          <cell r="M66">
            <v>834462</v>
          </cell>
        </row>
        <row r="67">
          <cell r="B67" t="str">
            <v>ZRGD</v>
          </cell>
          <cell r="C67" t="str">
            <v>Зэргэд ХХК</v>
          </cell>
          <cell r="D67">
            <v>118288</v>
          </cell>
          <cell r="E67">
            <v>27545921.5</v>
          </cell>
          <cell r="F67">
            <v>166978</v>
          </cell>
          <cell r="G67">
            <v>21177900.4</v>
          </cell>
          <cell r="H67">
            <v>48723821.9</v>
          </cell>
          <cell r="I67">
            <v>1331217</v>
          </cell>
          <cell r="J67">
            <v>107828577</v>
          </cell>
          <cell r="M67">
            <v>107828577</v>
          </cell>
        </row>
        <row r="68">
          <cell r="B68" t="str">
            <v>нийт</v>
          </cell>
          <cell r="D68">
            <v>42923390</v>
          </cell>
          <cell r="E68">
            <v>23644107328.94</v>
          </cell>
          <cell r="F68">
            <v>42923390</v>
          </cell>
          <cell r="G68">
            <v>23644107328.94</v>
          </cell>
          <cell r="I68">
            <v>70000000</v>
          </cell>
          <cell r="J68">
            <v>5285000000</v>
          </cell>
          <cell r="K68">
            <v>70000000</v>
          </cell>
          <cell r="L68">
            <v>5285000000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9105</v>
          </cell>
          <cell r="G10">
            <v>6207790</v>
          </cell>
          <cell r="H10">
            <v>6207790</v>
          </cell>
          <cell r="I10">
            <v>32678</v>
          </cell>
          <cell r="J10">
            <v>6535600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3580</v>
          </cell>
          <cell r="E11">
            <v>1208348</v>
          </cell>
          <cell r="F11">
            <v>70</v>
          </cell>
          <cell r="G11">
            <v>30100</v>
          </cell>
          <cell r="H11">
            <v>1238448</v>
          </cell>
          <cell r="I11">
            <v>8400</v>
          </cell>
          <cell r="J11">
            <v>1680000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30423</v>
          </cell>
          <cell r="E12">
            <v>24336679.5</v>
          </cell>
          <cell r="F12">
            <v>149683</v>
          </cell>
          <cell r="G12">
            <v>107783142.5</v>
          </cell>
          <cell r="H12">
            <v>132119822</v>
          </cell>
          <cell r="I12">
            <v>434881</v>
          </cell>
          <cell r="J12">
            <v>86976200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2676</v>
          </cell>
          <cell r="E13">
            <v>12520680</v>
          </cell>
          <cell r="F13">
            <v>10922</v>
          </cell>
          <cell r="G13">
            <v>14388218</v>
          </cell>
          <cell r="H13">
            <v>26908898</v>
          </cell>
          <cell r="I13">
            <v>9554</v>
          </cell>
          <cell r="J13">
            <v>1910800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5142</v>
          </cell>
          <cell r="E14">
            <v>4688787</v>
          </cell>
          <cell r="F14">
            <v>11268</v>
          </cell>
          <cell r="G14">
            <v>4751200</v>
          </cell>
          <cell r="H14">
            <v>9439987</v>
          </cell>
          <cell r="I14">
            <v>454993</v>
          </cell>
          <cell r="J14">
            <v>90998600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905615</v>
          </cell>
          <cell r="E15">
            <v>425227020.55</v>
          </cell>
          <cell r="F15">
            <v>1488115</v>
          </cell>
          <cell r="G15">
            <v>847231433.85</v>
          </cell>
          <cell r="H15">
            <v>1272458454.4</v>
          </cell>
          <cell r="I15">
            <v>2029203</v>
          </cell>
          <cell r="J15">
            <v>405840600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69026</v>
          </cell>
          <cell r="J17">
            <v>13805200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6980</v>
          </cell>
          <cell r="E18">
            <v>4683791</v>
          </cell>
          <cell r="F18">
            <v>64654</v>
          </cell>
          <cell r="G18">
            <v>45620701.3</v>
          </cell>
          <cell r="H18">
            <v>50304492.3</v>
          </cell>
          <cell r="I18">
            <v>7950</v>
          </cell>
          <cell r="J18">
            <v>1590000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B19" t="str">
            <v>BSK</v>
          </cell>
          <cell r="C19" t="str">
            <v>BLUE SKY</v>
          </cell>
          <cell r="D19">
            <v>6279</v>
          </cell>
          <cell r="E19">
            <v>2075213.2</v>
          </cell>
          <cell r="F19">
            <v>6538</v>
          </cell>
          <cell r="G19">
            <v>3098160</v>
          </cell>
          <cell r="H19">
            <v>5173373.2</v>
          </cell>
          <cell r="I19">
            <v>50906</v>
          </cell>
          <cell r="J19">
            <v>10181200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2210</v>
          </cell>
          <cell r="E20">
            <v>1510613.8</v>
          </cell>
          <cell r="F20">
            <v>1800</v>
          </cell>
          <cell r="G20">
            <v>583200</v>
          </cell>
          <cell r="H20">
            <v>2093813.8</v>
          </cell>
          <cell r="I20">
            <v>87227</v>
          </cell>
          <cell r="J20">
            <v>17445400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B21" t="str">
            <v>BUMB</v>
          </cell>
          <cell r="C21" t="str">
            <v>Бумбат-Алтай ХХК</v>
          </cell>
          <cell r="D21">
            <v>387824</v>
          </cell>
          <cell r="E21">
            <v>185542915.11</v>
          </cell>
          <cell r="F21">
            <v>204871</v>
          </cell>
          <cell r="G21">
            <v>96962472.43</v>
          </cell>
          <cell r="H21">
            <v>282505387.54</v>
          </cell>
          <cell r="I21">
            <v>230601</v>
          </cell>
          <cell r="J21">
            <v>46120200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543727</v>
          </cell>
          <cell r="E22">
            <v>56771934.56</v>
          </cell>
          <cell r="F22">
            <v>1254800</v>
          </cell>
          <cell r="G22">
            <v>122766292.74000001</v>
          </cell>
          <cell r="H22">
            <v>179538227.3</v>
          </cell>
          <cell r="I22">
            <v>344070</v>
          </cell>
          <cell r="J22">
            <v>68814000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7865</v>
          </cell>
          <cell r="T22">
            <v>794094950</v>
          </cell>
          <cell r="U22">
            <v>11365</v>
          </cell>
          <cell r="V22">
            <v>1155784950</v>
          </cell>
          <cell r="W22">
            <v>1949879900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96264</v>
          </cell>
          <cell r="E24">
            <v>48458151</v>
          </cell>
          <cell r="F24">
            <v>23248</v>
          </cell>
          <cell r="G24">
            <v>4822515.2</v>
          </cell>
          <cell r="H24">
            <v>53280666.2</v>
          </cell>
          <cell r="I24">
            <v>2100</v>
          </cell>
          <cell r="J24">
            <v>420000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100000</v>
          </cell>
          <cell r="W24">
            <v>100000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6145</v>
          </cell>
          <cell r="E26">
            <v>2668559.25</v>
          </cell>
          <cell r="F26">
            <v>5549</v>
          </cell>
          <cell r="G26">
            <v>1881265</v>
          </cell>
          <cell r="H26">
            <v>4549824.25</v>
          </cell>
          <cell r="I26">
            <v>60338</v>
          </cell>
          <cell r="J26">
            <v>12067600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31036</v>
          </cell>
          <cell r="E28">
            <v>6851974.78</v>
          </cell>
          <cell r="F28">
            <v>24602</v>
          </cell>
          <cell r="G28">
            <v>6961790.38</v>
          </cell>
          <cell r="H28">
            <v>13813765.16</v>
          </cell>
          <cell r="I28">
            <v>51438</v>
          </cell>
          <cell r="J28">
            <v>10287600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1481</v>
          </cell>
          <cell r="E29">
            <v>6973928</v>
          </cell>
          <cell r="F29">
            <v>2216</v>
          </cell>
          <cell r="G29">
            <v>1550370</v>
          </cell>
          <cell r="H29">
            <v>8524298</v>
          </cell>
          <cell r="I29">
            <v>3080</v>
          </cell>
          <cell r="J29">
            <v>616000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43849</v>
          </cell>
          <cell r="J30">
            <v>8769800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1140</v>
          </cell>
          <cell r="E33">
            <v>745426.4</v>
          </cell>
          <cell r="F33">
            <v>0</v>
          </cell>
          <cell r="G33">
            <v>0</v>
          </cell>
          <cell r="H33">
            <v>745426.4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77526</v>
          </cell>
          <cell r="E34">
            <v>22641178.91</v>
          </cell>
          <cell r="F34">
            <v>126404</v>
          </cell>
          <cell r="G34">
            <v>41945888.38</v>
          </cell>
          <cell r="H34">
            <v>64587067.29000001</v>
          </cell>
          <cell r="I34">
            <v>564922</v>
          </cell>
          <cell r="J34">
            <v>112984400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11062</v>
          </cell>
          <cell r="E35">
            <v>22307473</v>
          </cell>
          <cell r="F35">
            <v>9462</v>
          </cell>
          <cell r="G35">
            <v>4991630</v>
          </cell>
          <cell r="H35">
            <v>27299103</v>
          </cell>
          <cell r="I35">
            <v>10012</v>
          </cell>
          <cell r="J35">
            <v>2002400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11712</v>
          </cell>
          <cell r="E36">
            <v>4188966</v>
          </cell>
          <cell r="F36">
            <v>7268</v>
          </cell>
          <cell r="G36">
            <v>2842113</v>
          </cell>
          <cell r="H36">
            <v>7031079</v>
          </cell>
          <cell r="I36">
            <v>177533</v>
          </cell>
          <cell r="J36">
            <v>35506600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915557</v>
          </cell>
          <cell r="E37">
            <v>438292756.83</v>
          </cell>
          <cell r="F37">
            <v>397840</v>
          </cell>
          <cell r="G37">
            <v>192031894.1</v>
          </cell>
          <cell r="H37">
            <v>630324650.93</v>
          </cell>
          <cell r="I37">
            <v>41580592</v>
          </cell>
          <cell r="J37">
            <v>8316118400</v>
          </cell>
          <cell r="K37">
            <v>50000000</v>
          </cell>
          <cell r="L37">
            <v>10000000000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16330</v>
          </cell>
          <cell r="J38">
            <v>3266000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15825</v>
          </cell>
          <cell r="E39">
            <v>3792908.2</v>
          </cell>
          <cell r="F39">
            <v>30531</v>
          </cell>
          <cell r="G39">
            <v>10650886.54</v>
          </cell>
          <cell r="H39">
            <v>14443794.739999998</v>
          </cell>
          <cell r="I39">
            <v>109950</v>
          </cell>
          <cell r="J39">
            <v>21990000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2758</v>
          </cell>
          <cell r="E42">
            <v>14072815</v>
          </cell>
          <cell r="F42">
            <v>0</v>
          </cell>
          <cell r="G42">
            <v>0</v>
          </cell>
          <cell r="H42">
            <v>14072815</v>
          </cell>
          <cell r="I42">
            <v>22500</v>
          </cell>
          <cell r="J42">
            <v>4500000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1000</v>
          </cell>
          <cell r="E43">
            <v>210000</v>
          </cell>
          <cell r="F43">
            <v>7482</v>
          </cell>
          <cell r="G43">
            <v>2783720</v>
          </cell>
          <cell r="H43">
            <v>2993720</v>
          </cell>
          <cell r="I43">
            <v>86063</v>
          </cell>
          <cell r="J43">
            <v>17212600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18410</v>
          </cell>
          <cell r="E44">
            <v>83934540.7</v>
          </cell>
          <cell r="F44">
            <v>14076</v>
          </cell>
          <cell r="G44">
            <v>28868395</v>
          </cell>
          <cell r="H44">
            <v>112802935.7</v>
          </cell>
          <cell r="I44">
            <v>10000</v>
          </cell>
          <cell r="J44">
            <v>2000000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530</v>
          </cell>
          <cell r="E45">
            <v>36670</v>
          </cell>
          <cell r="F45">
            <v>0</v>
          </cell>
          <cell r="G45">
            <v>0</v>
          </cell>
          <cell r="H45">
            <v>36670</v>
          </cell>
          <cell r="I45">
            <v>5000</v>
          </cell>
          <cell r="J45">
            <v>1000000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394682</v>
          </cell>
          <cell r="E46">
            <v>171450290.41</v>
          </cell>
          <cell r="F46">
            <v>391767</v>
          </cell>
          <cell r="G46">
            <v>183555305.89</v>
          </cell>
          <cell r="H46">
            <v>355005596.29999995</v>
          </cell>
          <cell r="I46">
            <v>912617</v>
          </cell>
          <cell r="J46">
            <v>182523400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1623</v>
          </cell>
          <cell r="E48">
            <v>1227600</v>
          </cell>
          <cell r="F48">
            <v>20059</v>
          </cell>
          <cell r="G48">
            <v>4446817.2</v>
          </cell>
          <cell r="H48">
            <v>5674417.2</v>
          </cell>
          <cell r="I48">
            <v>126492</v>
          </cell>
          <cell r="J48">
            <v>25298400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89298</v>
          </cell>
          <cell r="E49">
            <v>17322395.95</v>
          </cell>
          <cell r="F49">
            <v>127541</v>
          </cell>
          <cell r="G49">
            <v>18797472.7</v>
          </cell>
          <cell r="H49">
            <v>36119868.65</v>
          </cell>
          <cell r="I49">
            <v>38445</v>
          </cell>
          <cell r="J49">
            <v>7689000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237717</v>
          </cell>
          <cell r="E51">
            <v>82249511.91</v>
          </cell>
          <cell r="F51">
            <v>374269</v>
          </cell>
          <cell r="G51">
            <v>116290977.7</v>
          </cell>
          <cell r="H51">
            <v>198540489.61</v>
          </cell>
          <cell r="I51">
            <v>168700</v>
          </cell>
          <cell r="J51">
            <v>33740000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400</v>
          </cell>
          <cell r="G52">
            <v>244000</v>
          </cell>
          <cell r="H52">
            <v>244000</v>
          </cell>
          <cell r="I52">
            <v>5000</v>
          </cell>
          <cell r="J52">
            <v>1000000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2054</v>
          </cell>
          <cell r="E54">
            <v>975510</v>
          </cell>
          <cell r="F54">
            <v>3668</v>
          </cell>
          <cell r="G54">
            <v>1446400</v>
          </cell>
          <cell r="H54">
            <v>2421910</v>
          </cell>
          <cell r="I54">
            <v>53091</v>
          </cell>
          <cell r="J54">
            <v>10618200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B55" t="str">
            <v>SECP</v>
          </cell>
          <cell r="C55" t="str">
            <v>СИКАП</v>
          </cell>
          <cell r="D55">
            <v>56003</v>
          </cell>
          <cell r="E55">
            <v>12848568</v>
          </cell>
          <cell r="F55">
            <v>28328</v>
          </cell>
          <cell r="G55">
            <v>4686930</v>
          </cell>
          <cell r="H55">
            <v>17535498</v>
          </cell>
          <cell r="I55">
            <v>98537</v>
          </cell>
          <cell r="J55">
            <v>19707400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1000</v>
          </cell>
          <cell r="J56">
            <v>200000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3199</v>
          </cell>
          <cell r="E57">
            <v>2063741</v>
          </cell>
          <cell r="F57">
            <v>1040</v>
          </cell>
          <cell r="G57">
            <v>3392398</v>
          </cell>
          <cell r="H57">
            <v>5456139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729431</v>
          </cell>
          <cell r="E58">
            <v>198760408.96</v>
          </cell>
          <cell r="F58">
            <v>194137</v>
          </cell>
          <cell r="G58">
            <v>75379912.07</v>
          </cell>
          <cell r="H58">
            <v>274140321.03</v>
          </cell>
          <cell r="I58">
            <v>823723</v>
          </cell>
          <cell r="J58">
            <v>164744600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3290</v>
          </cell>
          <cell r="E59">
            <v>27290495</v>
          </cell>
          <cell r="F59">
            <v>31300</v>
          </cell>
          <cell r="G59">
            <v>35644845</v>
          </cell>
          <cell r="H59">
            <v>62935340</v>
          </cell>
          <cell r="I59">
            <v>7700</v>
          </cell>
          <cell r="J59">
            <v>1540000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25141</v>
          </cell>
          <cell r="E60">
            <v>7928413</v>
          </cell>
          <cell r="F60">
            <v>8858</v>
          </cell>
          <cell r="G60">
            <v>6930090.98</v>
          </cell>
          <cell r="H60">
            <v>14858503.98</v>
          </cell>
          <cell r="I60">
            <v>10750</v>
          </cell>
          <cell r="J60">
            <v>2150000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861927</v>
          </cell>
          <cell r="E61">
            <v>242407085.38</v>
          </cell>
          <cell r="F61">
            <v>436842</v>
          </cell>
          <cell r="G61">
            <v>139913850.42</v>
          </cell>
          <cell r="H61">
            <v>382320935.79999995</v>
          </cell>
          <cell r="I61">
            <v>851430</v>
          </cell>
          <cell r="J61">
            <v>170286000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3433</v>
          </cell>
          <cell r="E62">
            <v>5012890</v>
          </cell>
          <cell r="F62">
            <v>22003</v>
          </cell>
          <cell r="G62">
            <v>2254165.28</v>
          </cell>
          <cell r="H62">
            <v>7267055.279999999</v>
          </cell>
          <cell r="I62">
            <v>111852</v>
          </cell>
          <cell r="J62">
            <v>22370400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3501</v>
          </cell>
          <cell r="T62">
            <v>361790000</v>
          </cell>
          <cell r="U62">
            <v>0</v>
          </cell>
          <cell r="V62">
            <v>0</v>
          </cell>
          <cell r="W62">
            <v>361790000</v>
          </cell>
        </row>
        <row r="63">
          <cell r="B63" t="str">
            <v>TTOL</v>
          </cell>
          <cell r="C63" t="str">
            <v>Апекс Капитал ҮЦК</v>
          </cell>
          <cell r="D63">
            <v>61197</v>
          </cell>
          <cell r="E63">
            <v>36087715.7</v>
          </cell>
          <cell r="F63">
            <v>58199</v>
          </cell>
          <cell r="G63">
            <v>17884505.5</v>
          </cell>
          <cell r="H63">
            <v>53972221.2</v>
          </cell>
          <cell r="I63">
            <v>36400</v>
          </cell>
          <cell r="J63">
            <v>7280000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21108</v>
          </cell>
          <cell r="E64">
            <v>5136712.2</v>
          </cell>
          <cell r="F64">
            <v>27155</v>
          </cell>
          <cell r="G64">
            <v>10405560.2</v>
          </cell>
          <cell r="H64">
            <v>15542272.399999999</v>
          </cell>
          <cell r="I64">
            <v>62093</v>
          </cell>
          <cell r="J64">
            <v>12418600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31347</v>
          </cell>
          <cell r="G66">
            <v>15526374</v>
          </cell>
          <cell r="H66">
            <v>15526374</v>
          </cell>
          <cell r="I66">
            <v>81760</v>
          </cell>
          <cell r="J66">
            <v>16352000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67740</v>
          </cell>
          <cell r="E67">
            <v>11726456.62</v>
          </cell>
          <cell r="F67">
            <v>35328</v>
          </cell>
          <cell r="G67">
            <v>10676341.56</v>
          </cell>
          <cell r="H67">
            <v>22402798.18</v>
          </cell>
          <cell r="I67">
            <v>107214</v>
          </cell>
          <cell r="J67">
            <v>21442800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B68" t="str">
            <v>нийт</v>
          </cell>
          <cell r="C68">
            <v>0</v>
          </cell>
          <cell r="D68">
            <v>5642745</v>
          </cell>
          <cell r="E68">
            <v>2196229124.9199996</v>
          </cell>
          <cell r="F68">
            <v>5642745</v>
          </cell>
          <cell r="G68">
            <v>2196229124.9199996</v>
          </cell>
          <cell r="H68">
            <v>4392458249.839999</v>
          </cell>
          <cell r="I68">
            <v>50000000</v>
          </cell>
          <cell r="J68">
            <v>10000000000</v>
          </cell>
          <cell r="K68">
            <v>50000000</v>
          </cell>
          <cell r="L68">
            <v>10000000000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11366</v>
          </cell>
          <cell r="T68">
            <v>1155884950</v>
          </cell>
          <cell r="U68">
            <v>11366</v>
          </cell>
          <cell r="V68">
            <v>1155884950</v>
          </cell>
          <cell r="W68">
            <v>2311769900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298</v>
          </cell>
          <cell r="G10">
            <v>135441</v>
          </cell>
          <cell r="H10">
            <v>135441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298</v>
          </cell>
          <cell r="Y10">
            <v>135441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4300</v>
          </cell>
          <cell r="G11">
            <v>1321320.55</v>
          </cell>
          <cell r="H11">
            <v>1321320.55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4300</v>
          </cell>
          <cell r="Y11">
            <v>1321320.55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51994</v>
          </cell>
          <cell r="E12">
            <v>17422019.4</v>
          </cell>
          <cell r="F12">
            <v>81399</v>
          </cell>
          <cell r="G12">
            <v>27982989.47</v>
          </cell>
          <cell r="H12">
            <v>45405008.87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133393</v>
          </cell>
          <cell r="Y12">
            <v>45405008.87</v>
          </cell>
        </row>
        <row r="13">
          <cell r="B13" t="str">
            <v>ARGB</v>
          </cell>
          <cell r="C13" t="str">
            <v>Аргай бэст ХХК</v>
          </cell>
          <cell r="D13">
            <v>5128</v>
          </cell>
          <cell r="E13">
            <v>1256060</v>
          </cell>
          <cell r="F13">
            <v>32483</v>
          </cell>
          <cell r="G13">
            <v>11356268.1</v>
          </cell>
          <cell r="H13">
            <v>12612328.1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37611</v>
          </cell>
          <cell r="Y13">
            <v>12612328.1</v>
          </cell>
        </row>
        <row r="14">
          <cell r="B14" t="str">
            <v>BATS</v>
          </cell>
          <cell r="C14" t="str">
            <v>Батс ХХК</v>
          </cell>
          <cell r="D14">
            <v>120000</v>
          </cell>
          <cell r="E14">
            <v>8059664</v>
          </cell>
          <cell r="F14">
            <v>483593</v>
          </cell>
          <cell r="G14">
            <v>42638835</v>
          </cell>
          <cell r="H14">
            <v>50698499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603593</v>
          </cell>
          <cell r="Y14">
            <v>50698499</v>
          </cell>
        </row>
        <row r="15">
          <cell r="B15" t="str">
            <v>BDSC</v>
          </cell>
          <cell r="C15" t="str">
            <v>БиДиСек ХК</v>
          </cell>
          <cell r="D15">
            <v>991204</v>
          </cell>
          <cell r="E15">
            <v>307429659.12</v>
          </cell>
          <cell r="F15">
            <v>1319598</v>
          </cell>
          <cell r="G15">
            <v>516009834.97</v>
          </cell>
          <cell r="H15">
            <v>823439494.09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20</v>
          </cell>
          <cell r="T15">
            <v>2000000</v>
          </cell>
          <cell r="U15">
            <v>20</v>
          </cell>
          <cell r="V15">
            <v>2000000</v>
          </cell>
          <cell r="W15">
            <v>4000000</v>
          </cell>
          <cell r="X15">
            <v>2310842</v>
          </cell>
          <cell r="Y15">
            <v>827439494.09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15600</v>
          </cell>
          <cell r="E18">
            <v>1107600</v>
          </cell>
          <cell r="F18">
            <v>99808</v>
          </cell>
          <cell r="G18">
            <v>9180754</v>
          </cell>
          <cell r="H18">
            <v>10288354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115408</v>
          </cell>
          <cell r="Y18">
            <v>10288354</v>
          </cell>
        </row>
        <row r="19">
          <cell r="B19" t="str">
            <v>BSK</v>
          </cell>
          <cell r="C19" t="str">
            <v>BLUE SKY</v>
          </cell>
          <cell r="D19">
            <v>20</v>
          </cell>
          <cell r="E19">
            <v>143000</v>
          </cell>
          <cell r="F19">
            <v>64</v>
          </cell>
          <cell r="G19">
            <v>185760</v>
          </cell>
          <cell r="H19">
            <v>328760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84</v>
          </cell>
          <cell r="Y19">
            <v>328760</v>
          </cell>
        </row>
        <row r="20">
          <cell r="B20" t="str">
            <v>BULG</v>
          </cell>
          <cell r="C20" t="str">
            <v>Булган брокер ХХК</v>
          </cell>
          <cell r="D20">
            <v>26</v>
          </cell>
          <cell r="E20">
            <v>54600</v>
          </cell>
          <cell r="F20">
            <v>74</v>
          </cell>
          <cell r="G20">
            <v>28120</v>
          </cell>
          <cell r="H20">
            <v>82720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100</v>
          </cell>
          <cell r="Y20">
            <v>82720</v>
          </cell>
        </row>
        <row r="21">
          <cell r="B21" t="str">
            <v>BUMB</v>
          </cell>
          <cell r="C21" t="str">
            <v>Бумбат-Алтай ХХК</v>
          </cell>
          <cell r="D21">
            <v>2888344</v>
          </cell>
          <cell r="E21">
            <v>1003273217</v>
          </cell>
          <cell r="F21">
            <v>4330848</v>
          </cell>
          <cell r="G21">
            <v>1038301906.01</v>
          </cell>
          <cell r="H21">
            <v>2041575123.01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7219192</v>
          </cell>
          <cell r="Y21">
            <v>2041575123.01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10229627</v>
          </cell>
          <cell r="E22">
            <v>759205210.7</v>
          </cell>
          <cell r="F22">
            <v>6915109</v>
          </cell>
          <cell r="G22">
            <v>505502887.34000003</v>
          </cell>
          <cell r="H22">
            <v>1264708098.04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4319</v>
          </cell>
          <cell r="T22">
            <v>447995590</v>
          </cell>
          <cell r="U22">
            <v>4319</v>
          </cell>
          <cell r="V22">
            <v>447995590</v>
          </cell>
          <cell r="W22">
            <v>895991180</v>
          </cell>
          <cell r="X22">
            <v>17153374</v>
          </cell>
          <cell r="Y22">
            <v>2160699278.04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132309</v>
          </cell>
          <cell r="E24">
            <v>52723038.95</v>
          </cell>
          <cell r="F24">
            <v>1011</v>
          </cell>
          <cell r="G24">
            <v>170100</v>
          </cell>
          <cell r="H24">
            <v>52893138.95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133320</v>
          </cell>
          <cell r="Y24">
            <v>52893138.95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10200</v>
          </cell>
          <cell r="E26">
            <v>8860000</v>
          </cell>
          <cell r="F26">
            <v>22005</v>
          </cell>
          <cell r="G26">
            <v>13300405.11</v>
          </cell>
          <cell r="H26">
            <v>22160405.11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32205</v>
          </cell>
          <cell r="Y26">
            <v>22160405.11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8718</v>
          </cell>
          <cell r="E28">
            <v>17486246</v>
          </cell>
          <cell r="F28">
            <v>61282</v>
          </cell>
          <cell r="G28">
            <v>47616514</v>
          </cell>
          <cell r="H28">
            <v>65102760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70000</v>
          </cell>
          <cell r="Y28">
            <v>65102760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265</v>
          </cell>
          <cell r="E33">
            <v>125770</v>
          </cell>
          <cell r="F33">
            <v>0</v>
          </cell>
          <cell r="G33">
            <v>0</v>
          </cell>
          <cell r="H33">
            <v>125770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265</v>
          </cell>
          <cell r="Y33">
            <v>125770</v>
          </cell>
        </row>
        <row r="34">
          <cell r="B34" t="str">
            <v>GAUL</v>
          </cell>
          <cell r="C34" t="str">
            <v>Гаүли ХХК</v>
          </cell>
          <cell r="D34">
            <v>430571</v>
          </cell>
          <cell r="E34">
            <v>104323907.8</v>
          </cell>
          <cell r="F34">
            <v>481314</v>
          </cell>
          <cell r="G34">
            <v>60044175.19</v>
          </cell>
          <cell r="H34">
            <v>164368082.99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13</v>
          </cell>
          <cell r="T34">
            <v>1300000</v>
          </cell>
          <cell r="U34">
            <v>13</v>
          </cell>
          <cell r="V34">
            <v>1300000</v>
          </cell>
          <cell r="W34">
            <v>2600000</v>
          </cell>
          <cell r="X34">
            <v>911911</v>
          </cell>
          <cell r="Y34">
            <v>166968082.99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10029</v>
          </cell>
          <cell r="E35">
            <v>7317690</v>
          </cell>
          <cell r="F35">
            <v>432472</v>
          </cell>
          <cell r="G35">
            <v>31175739.4</v>
          </cell>
          <cell r="H35">
            <v>38493429.4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442501</v>
          </cell>
          <cell r="Y35">
            <v>38493429.4</v>
          </cell>
        </row>
        <row r="36">
          <cell r="B36" t="str">
            <v>GDSC</v>
          </cell>
          <cell r="C36" t="str">
            <v>Гүүдсек ХХК</v>
          </cell>
          <cell r="D36">
            <v>887997</v>
          </cell>
          <cell r="E36">
            <v>71429266</v>
          </cell>
          <cell r="F36">
            <v>124554</v>
          </cell>
          <cell r="G36">
            <v>45628371</v>
          </cell>
          <cell r="H36">
            <v>117057637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1012551</v>
          </cell>
          <cell r="Y36">
            <v>117057637</v>
          </cell>
        </row>
        <row r="37">
          <cell r="B37" t="str">
            <v>GLMT</v>
          </cell>
          <cell r="C37" t="str">
            <v>Голомт Капитал ХХК</v>
          </cell>
          <cell r="D37">
            <v>783042</v>
          </cell>
          <cell r="E37">
            <v>290941519.34</v>
          </cell>
          <cell r="F37">
            <v>727145</v>
          </cell>
          <cell r="G37">
            <v>152159845.91</v>
          </cell>
          <cell r="H37">
            <v>443101365.25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1510187</v>
          </cell>
          <cell r="Y37">
            <v>443101365.25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917</v>
          </cell>
          <cell r="E39">
            <v>394001</v>
          </cell>
          <cell r="F39">
            <v>9000</v>
          </cell>
          <cell r="G39">
            <v>1814000</v>
          </cell>
          <cell r="H39">
            <v>2208001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9917</v>
          </cell>
          <cell r="Y39">
            <v>2208001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1748</v>
          </cell>
          <cell r="E42">
            <v>12317710</v>
          </cell>
          <cell r="F42">
            <v>0</v>
          </cell>
          <cell r="G42">
            <v>0</v>
          </cell>
          <cell r="H42">
            <v>12317710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1748</v>
          </cell>
          <cell r="Y42">
            <v>12317710</v>
          </cell>
        </row>
        <row r="43">
          <cell r="B43" t="str">
            <v>MERG</v>
          </cell>
          <cell r="C43" t="str">
            <v>Мэргэн санаа ХХК</v>
          </cell>
          <cell r="D43">
            <v>350</v>
          </cell>
          <cell r="E43">
            <v>95200</v>
          </cell>
          <cell r="F43">
            <v>40766</v>
          </cell>
          <cell r="G43">
            <v>24277270.29</v>
          </cell>
          <cell r="H43">
            <v>24372470.29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41116</v>
          </cell>
          <cell r="Y43">
            <v>24372470.29</v>
          </cell>
        </row>
        <row r="44">
          <cell r="B44" t="str">
            <v>MIBG</v>
          </cell>
          <cell r="C44" t="str">
            <v>Эм Ай Би Жи ХХК</v>
          </cell>
          <cell r="D44">
            <v>38624</v>
          </cell>
          <cell r="E44">
            <v>11198230</v>
          </cell>
          <cell r="F44">
            <v>3745</v>
          </cell>
          <cell r="G44">
            <v>23441950</v>
          </cell>
          <cell r="H44">
            <v>34640180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42369</v>
          </cell>
          <cell r="Y44">
            <v>34640180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444508</v>
          </cell>
          <cell r="E46">
            <v>161807355.48</v>
          </cell>
          <cell r="F46">
            <v>443482</v>
          </cell>
          <cell r="G46">
            <v>158548151.77</v>
          </cell>
          <cell r="H46">
            <v>320355507.25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887990</v>
          </cell>
          <cell r="Y46">
            <v>320355507.25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3200</v>
          </cell>
          <cell r="E48">
            <v>1222579.44</v>
          </cell>
          <cell r="F48">
            <v>28249</v>
          </cell>
          <cell r="G48">
            <v>2658280.64</v>
          </cell>
          <cell r="H48">
            <v>3880860.08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31449</v>
          </cell>
          <cell r="Y48">
            <v>3880860.08</v>
          </cell>
        </row>
        <row r="49">
          <cell r="B49" t="str">
            <v>MSEC</v>
          </cell>
          <cell r="C49" t="str">
            <v>Монсек ХХК</v>
          </cell>
          <cell r="D49">
            <v>151918</v>
          </cell>
          <cell r="E49">
            <v>29431210.7</v>
          </cell>
          <cell r="F49">
            <v>66074</v>
          </cell>
          <cell r="G49">
            <v>15388342</v>
          </cell>
          <cell r="H49">
            <v>44819552.7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217992</v>
          </cell>
          <cell r="Y49">
            <v>44819552.7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320444</v>
          </cell>
          <cell r="E51">
            <v>52862282.9</v>
          </cell>
          <cell r="F51">
            <v>319758</v>
          </cell>
          <cell r="G51">
            <v>96045714.53</v>
          </cell>
          <cell r="H51">
            <v>148907997.43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640202</v>
          </cell>
          <cell r="Y51">
            <v>148907997.43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337</v>
          </cell>
          <cell r="E54">
            <v>824260</v>
          </cell>
          <cell r="F54">
            <v>38036</v>
          </cell>
          <cell r="G54">
            <v>20507525</v>
          </cell>
          <cell r="H54">
            <v>21331785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38373</v>
          </cell>
          <cell r="Y54">
            <v>21331785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21006</v>
          </cell>
          <cell r="G55">
            <v>3154313</v>
          </cell>
          <cell r="H55">
            <v>3154313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21006</v>
          </cell>
          <cell r="Y55">
            <v>3154313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308</v>
          </cell>
          <cell r="G57">
            <v>1570800</v>
          </cell>
          <cell r="H57">
            <v>1570800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308</v>
          </cell>
          <cell r="Y57">
            <v>1570800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344497</v>
          </cell>
          <cell r="E58">
            <v>103294815.15</v>
          </cell>
          <cell r="F58">
            <v>1271238</v>
          </cell>
          <cell r="G58">
            <v>161679888.32</v>
          </cell>
          <cell r="H58">
            <v>264974703.47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1615735</v>
          </cell>
          <cell r="Y58">
            <v>264974703.47</v>
          </cell>
        </row>
        <row r="59">
          <cell r="B59" t="str">
            <v>TABO</v>
          </cell>
          <cell r="C59" t="str">
            <v>Таван богд ХХК</v>
          </cell>
          <cell r="D59">
            <v>420</v>
          </cell>
          <cell r="E59">
            <v>139240</v>
          </cell>
          <cell r="F59">
            <v>79064</v>
          </cell>
          <cell r="G59">
            <v>29532540</v>
          </cell>
          <cell r="H59">
            <v>29671780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79484</v>
          </cell>
          <cell r="Y59">
            <v>29671780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4691</v>
          </cell>
          <cell r="E60">
            <v>1477204</v>
          </cell>
          <cell r="F60">
            <v>158167</v>
          </cell>
          <cell r="G60">
            <v>17318168.2</v>
          </cell>
          <cell r="H60">
            <v>18795372.2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162858</v>
          </cell>
          <cell r="Y60">
            <v>18795372.2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689975</v>
          </cell>
          <cell r="E61">
            <v>168190666.6</v>
          </cell>
          <cell r="F61">
            <v>731764</v>
          </cell>
          <cell r="G61">
            <v>128676167.14</v>
          </cell>
          <cell r="H61">
            <v>296866833.74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1421739</v>
          </cell>
          <cell r="Y61">
            <v>296866833.74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36943</v>
          </cell>
          <cell r="E62">
            <v>9408988</v>
          </cell>
          <cell r="F62">
            <v>0</v>
          </cell>
          <cell r="G62">
            <v>0</v>
          </cell>
          <cell r="H62">
            <v>9408988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36943</v>
          </cell>
          <cell r="Y62">
            <v>9408988</v>
          </cell>
        </row>
        <row r="63">
          <cell r="B63" t="str">
            <v>TTOL</v>
          </cell>
          <cell r="C63" t="str">
            <v>Апекс Капитал ҮЦК</v>
          </cell>
          <cell r="D63">
            <v>219170</v>
          </cell>
          <cell r="E63">
            <v>71210629.7</v>
          </cell>
          <cell r="F63">
            <v>455382</v>
          </cell>
          <cell r="G63">
            <v>75781747.84</v>
          </cell>
          <cell r="H63">
            <v>146992377.54000002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674552</v>
          </cell>
          <cell r="Y63">
            <v>146992377.54000002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10688</v>
          </cell>
          <cell r="E64">
            <v>2946579</v>
          </cell>
          <cell r="F64">
            <v>52050</v>
          </cell>
          <cell r="G64">
            <v>18838307.5</v>
          </cell>
          <cell r="H64">
            <v>21784886.5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62738</v>
          </cell>
          <cell r="Y64">
            <v>21784886.5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523</v>
          </cell>
          <cell r="E66">
            <v>218735</v>
          </cell>
          <cell r="F66">
            <v>8867</v>
          </cell>
          <cell r="G66">
            <v>5377646</v>
          </cell>
          <cell r="H66">
            <v>5596381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9390</v>
          </cell>
          <cell r="Y66">
            <v>5596381</v>
          </cell>
        </row>
        <row r="67">
          <cell r="B67" t="str">
            <v>ZRGD</v>
          </cell>
          <cell r="C67" t="str">
            <v>Зэргэд ХХК</v>
          </cell>
          <cell r="D67">
            <v>43629</v>
          </cell>
          <cell r="E67">
            <v>18703971</v>
          </cell>
          <cell r="F67">
            <v>33343</v>
          </cell>
          <cell r="G67">
            <v>9552047</v>
          </cell>
          <cell r="H67">
            <v>28256018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76972</v>
          </cell>
          <cell r="Y67">
            <v>28256018</v>
          </cell>
        </row>
        <row r="68">
          <cell r="B68" t="str">
            <v>нийт</v>
          </cell>
          <cell r="C68">
            <v>0</v>
          </cell>
          <cell r="D68">
            <v>18877656</v>
          </cell>
          <cell r="E68">
            <v>3296902126.28</v>
          </cell>
          <cell r="F68">
            <v>18877656</v>
          </cell>
          <cell r="G68">
            <v>3296902126.28</v>
          </cell>
          <cell r="H68">
            <v>6593804252.5599985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</sheetData>
      <sheetData sheetId="1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W9">
            <v>0</v>
          </cell>
          <cell r="X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53653</v>
          </cell>
          <cell r="G10">
            <v>46174586</v>
          </cell>
          <cell r="H10">
            <v>46174586</v>
          </cell>
          <cell r="W10">
            <v>0</v>
          </cell>
          <cell r="X10">
            <v>53653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335</v>
          </cell>
          <cell r="E11">
            <v>97485</v>
          </cell>
          <cell r="F11">
            <v>0</v>
          </cell>
          <cell r="G11">
            <v>0</v>
          </cell>
          <cell r="H11">
            <v>97485</v>
          </cell>
          <cell r="W11">
            <v>0</v>
          </cell>
          <cell r="X11">
            <v>335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1821839</v>
          </cell>
          <cell r="E12">
            <v>79230289.4</v>
          </cell>
          <cell r="F12">
            <v>2053735</v>
          </cell>
          <cell r="G12">
            <v>135969735.57</v>
          </cell>
          <cell r="H12">
            <v>215200024.97</v>
          </cell>
          <cell r="W12">
            <v>0</v>
          </cell>
          <cell r="X12">
            <v>3875574</v>
          </cell>
        </row>
        <row r="13">
          <cell r="B13" t="str">
            <v>ARGB</v>
          </cell>
          <cell r="C13" t="str">
            <v>Аргай бэст ХХК</v>
          </cell>
          <cell r="D13">
            <v>31</v>
          </cell>
          <cell r="E13">
            <v>198400</v>
          </cell>
          <cell r="F13">
            <v>745</v>
          </cell>
          <cell r="G13">
            <v>372500</v>
          </cell>
          <cell r="H13">
            <v>570900</v>
          </cell>
          <cell r="W13">
            <v>0</v>
          </cell>
          <cell r="X13">
            <v>776</v>
          </cell>
        </row>
        <row r="14">
          <cell r="B14" t="str">
            <v>BATS</v>
          </cell>
          <cell r="C14" t="str">
            <v>Батс ХХК</v>
          </cell>
          <cell r="D14">
            <v>362064</v>
          </cell>
          <cell r="E14">
            <v>24698455.4</v>
          </cell>
          <cell r="F14">
            <v>328732</v>
          </cell>
          <cell r="G14">
            <v>48353953</v>
          </cell>
          <cell r="H14">
            <v>73052408.4</v>
          </cell>
          <cell r="W14">
            <v>0</v>
          </cell>
          <cell r="X14">
            <v>690796</v>
          </cell>
        </row>
        <row r="15">
          <cell r="B15" t="str">
            <v>BDSC</v>
          </cell>
          <cell r="C15" t="str">
            <v>БиДиСек ХК</v>
          </cell>
          <cell r="D15">
            <v>652136</v>
          </cell>
          <cell r="E15">
            <v>136292635.86</v>
          </cell>
          <cell r="F15">
            <v>1082890</v>
          </cell>
          <cell r="G15">
            <v>244311576.1</v>
          </cell>
          <cell r="H15">
            <v>380604211.96000004</v>
          </cell>
          <cell r="W15">
            <v>0</v>
          </cell>
          <cell r="X15">
            <v>1735026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W16">
            <v>0</v>
          </cell>
          <cell r="X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W17">
            <v>0</v>
          </cell>
          <cell r="X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12348</v>
          </cell>
          <cell r="E18">
            <v>5856606.02</v>
          </cell>
          <cell r="F18">
            <v>223681</v>
          </cell>
          <cell r="G18">
            <v>42946617.6</v>
          </cell>
          <cell r="H18">
            <v>48803223.620000005</v>
          </cell>
          <cell r="W18">
            <v>0</v>
          </cell>
          <cell r="X18">
            <v>236029</v>
          </cell>
        </row>
        <row r="19">
          <cell r="B19" t="str">
            <v>BSK</v>
          </cell>
          <cell r="C19" t="str">
            <v>BLUE SKY</v>
          </cell>
          <cell r="D19">
            <v>3000</v>
          </cell>
          <cell r="E19">
            <v>430000</v>
          </cell>
          <cell r="F19">
            <v>50187</v>
          </cell>
          <cell r="G19">
            <v>8890447.5</v>
          </cell>
          <cell r="H19">
            <v>9320447.5</v>
          </cell>
          <cell r="W19">
            <v>0</v>
          </cell>
          <cell r="X19">
            <v>53187</v>
          </cell>
        </row>
        <row r="20">
          <cell r="B20" t="str">
            <v>BULG</v>
          </cell>
          <cell r="C20" t="str">
            <v>Булган брокер ХХК</v>
          </cell>
          <cell r="D20">
            <v>24901</v>
          </cell>
          <cell r="E20">
            <v>943971</v>
          </cell>
          <cell r="F20">
            <v>10247</v>
          </cell>
          <cell r="G20">
            <v>3248719</v>
          </cell>
          <cell r="H20">
            <v>4192690</v>
          </cell>
          <cell r="W20">
            <v>0</v>
          </cell>
          <cell r="X20">
            <v>35148</v>
          </cell>
        </row>
        <row r="21">
          <cell r="B21" t="str">
            <v>BUMB</v>
          </cell>
          <cell r="C21" t="str">
            <v>Бумбат-Алтай ХХК</v>
          </cell>
          <cell r="D21">
            <v>471077</v>
          </cell>
          <cell r="E21">
            <v>142837136.26</v>
          </cell>
          <cell r="F21">
            <v>721617</v>
          </cell>
          <cell r="G21">
            <v>199283053.32</v>
          </cell>
          <cell r="H21">
            <v>342120189.58</v>
          </cell>
          <cell r="W21">
            <v>0</v>
          </cell>
          <cell r="X21">
            <v>1192694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1239780</v>
          </cell>
          <cell r="E22">
            <v>94487524.71000001</v>
          </cell>
          <cell r="F22">
            <v>1368635</v>
          </cell>
          <cell r="G22">
            <v>152026601.43</v>
          </cell>
          <cell r="H22">
            <v>246514126.14000002</v>
          </cell>
          <cell r="S22">
            <v>6506</v>
          </cell>
          <cell r="T22">
            <v>665540520</v>
          </cell>
          <cell r="U22">
            <v>9564</v>
          </cell>
          <cell r="V22">
            <v>981583480</v>
          </cell>
          <cell r="W22">
            <v>1647124000</v>
          </cell>
          <cell r="X22">
            <v>2624485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W23">
            <v>0</v>
          </cell>
          <cell r="X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15433</v>
          </cell>
          <cell r="E24">
            <v>5739033.5</v>
          </cell>
          <cell r="F24">
            <v>3852</v>
          </cell>
          <cell r="G24">
            <v>2363500</v>
          </cell>
          <cell r="H24">
            <v>8102533.5</v>
          </cell>
          <cell r="W24">
            <v>0</v>
          </cell>
          <cell r="X24">
            <v>19285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W25">
            <v>0</v>
          </cell>
          <cell r="X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2192</v>
          </cell>
          <cell r="E26">
            <v>3821900</v>
          </cell>
          <cell r="F26">
            <v>24966</v>
          </cell>
          <cell r="G26">
            <v>14069843</v>
          </cell>
          <cell r="H26">
            <v>17891743</v>
          </cell>
          <cell r="W26">
            <v>0</v>
          </cell>
          <cell r="X26">
            <v>27158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W27">
            <v>0</v>
          </cell>
          <cell r="X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0</v>
          </cell>
          <cell r="E28">
            <v>0</v>
          </cell>
          <cell r="F28">
            <v>40127</v>
          </cell>
          <cell r="G28">
            <v>11350183.86</v>
          </cell>
          <cell r="H28">
            <v>11350183.86</v>
          </cell>
          <cell r="W28">
            <v>0</v>
          </cell>
          <cell r="X28">
            <v>40127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620</v>
          </cell>
          <cell r="E29">
            <v>328207.2</v>
          </cell>
          <cell r="F29">
            <v>201</v>
          </cell>
          <cell r="G29">
            <v>98830</v>
          </cell>
          <cell r="H29">
            <v>427037.2</v>
          </cell>
          <cell r="W29">
            <v>0</v>
          </cell>
          <cell r="X29">
            <v>821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W30">
            <v>0</v>
          </cell>
          <cell r="X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W31">
            <v>0</v>
          </cell>
          <cell r="X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W32">
            <v>0</v>
          </cell>
          <cell r="X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4270</v>
          </cell>
          <cell r="E33">
            <v>3076050</v>
          </cell>
          <cell r="F33">
            <v>2500</v>
          </cell>
          <cell r="G33">
            <v>1495000</v>
          </cell>
          <cell r="H33">
            <v>4571050</v>
          </cell>
          <cell r="W33">
            <v>0</v>
          </cell>
          <cell r="X33">
            <v>6770</v>
          </cell>
        </row>
        <row r="34">
          <cell r="B34" t="str">
            <v>GAUL</v>
          </cell>
          <cell r="C34" t="str">
            <v>Гаүли ХХК</v>
          </cell>
          <cell r="D34">
            <v>193728</v>
          </cell>
          <cell r="E34">
            <v>57627719.7</v>
          </cell>
          <cell r="F34">
            <v>156813</v>
          </cell>
          <cell r="G34">
            <v>41278976.52</v>
          </cell>
          <cell r="H34">
            <v>98906696.22</v>
          </cell>
          <cell r="U34">
            <v>130</v>
          </cell>
          <cell r="V34">
            <v>12992200</v>
          </cell>
          <cell r="W34">
            <v>12992200</v>
          </cell>
          <cell r="X34">
            <v>350671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1289</v>
          </cell>
          <cell r="E35">
            <v>8240400</v>
          </cell>
          <cell r="F35">
            <v>0</v>
          </cell>
          <cell r="G35">
            <v>0</v>
          </cell>
          <cell r="H35">
            <v>8240400</v>
          </cell>
          <cell r="W35">
            <v>0</v>
          </cell>
          <cell r="X35">
            <v>1289</v>
          </cell>
        </row>
        <row r="36">
          <cell r="B36" t="str">
            <v>GDSC</v>
          </cell>
          <cell r="C36" t="str">
            <v>Гүүдсек ХХК</v>
          </cell>
          <cell r="D36">
            <v>5821</v>
          </cell>
          <cell r="E36">
            <v>5768306.15</v>
          </cell>
          <cell r="F36">
            <v>12850</v>
          </cell>
          <cell r="G36">
            <v>6902921.8</v>
          </cell>
          <cell r="H36">
            <v>12671227.95</v>
          </cell>
          <cell r="W36">
            <v>0</v>
          </cell>
          <cell r="X36">
            <v>18671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1957548</v>
          </cell>
          <cell r="E37">
            <v>557517863.18</v>
          </cell>
          <cell r="F37">
            <v>1151717</v>
          </cell>
          <cell r="G37">
            <v>219096742.86</v>
          </cell>
          <cell r="H37">
            <v>776614606.04</v>
          </cell>
          <cell r="W37">
            <v>0</v>
          </cell>
          <cell r="X37">
            <v>3109265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33259</v>
          </cell>
          <cell r="G38">
            <v>20022845</v>
          </cell>
          <cell r="H38">
            <v>20022845</v>
          </cell>
          <cell r="W38">
            <v>0</v>
          </cell>
          <cell r="X38">
            <v>33259</v>
          </cell>
        </row>
        <row r="39">
          <cell r="B39" t="str">
            <v>HUN</v>
          </cell>
          <cell r="C39" t="str">
            <v>Хүннү Эмпайр ХХК</v>
          </cell>
          <cell r="D39">
            <v>2711</v>
          </cell>
          <cell r="E39">
            <v>1292688</v>
          </cell>
          <cell r="F39">
            <v>32172</v>
          </cell>
          <cell r="G39">
            <v>10281877.1</v>
          </cell>
          <cell r="H39">
            <v>11574565.1</v>
          </cell>
          <cell r="W39">
            <v>0</v>
          </cell>
          <cell r="X39">
            <v>34883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W40">
            <v>0</v>
          </cell>
          <cell r="X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W41">
            <v>0</v>
          </cell>
          <cell r="X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1870</v>
          </cell>
          <cell r="E42">
            <v>672429</v>
          </cell>
          <cell r="F42">
            <v>0</v>
          </cell>
          <cell r="G42">
            <v>0</v>
          </cell>
          <cell r="H42">
            <v>672429</v>
          </cell>
          <cell r="W42">
            <v>0</v>
          </cell>
          <cell r="X42">
            <v>1870</v>
          </cell>
        </row>
        <row r="43">
          <cell r="B43" t="str">
            <v>MERG</v>
          </cell>
          <cell r="C43" t="str">
            <v>Мэргэн санаа ХХК</v>
          </cell>
          <cell r="D43">
            <v>17349</v>
          </cell>
          <cell r="E43">
            <v>4564594</v>
          </cell>
          <cell r="F43">
            <v>1533</v>
          </cell>
          <cell r="G43">
            <v>1448695.18</v>
          </cell>
          <cell r="H43">
            <v>6013289.18</v>
          </cell>
          <cell r="W43">
            <v>0</v>
          </cell>
          <cell r="X43">
            <v>18882</v>
          </cell>
        </row>
        <row r="44">
          <cell r="B44" t="str">
            <v>MIBG</v>
          </cell>
          <cell r="C44" t="str">
            <v>Эм Ай Би Жи ХХК</v>
          </cell>
          <cell r="D44">
            <v>56</v>
          </cell>
          <cell r="E44">
            <v>31360</v>
          </cell>
          <cell r="F44">
            <v>1633</v>
          </cell>
          <cell r="G44">
            <v>11986725</v>
          </cell>
          <cell r="H44">
            <v>12018085</v>
          </cell>
          <cell r="W44">
            <v>0</v>
          </cell>
          <cell r="X44">
            <v>1689</v>
          </cell>
        </row>
        <row r="45">
          <cell r="B45" t="str">
            <v>MICC</v>
          </cell>
          <cell r="C45" t="str">
            <v>Эм Ай Си Си ХХК</v>
          </cell>
          <cell r="D45">
            <v>3150</v>
          </cell>
          <cell r="E45">
            <v>248818.5</v>
          </cell>
          <cell r="F45">
            <v>123197</v>
          </cell>
          <cell r="G45">
            <v>47516637</v>
          </cell>
          <cell r="H45">
            <v>47765455.5</v>
          </cell>
          <cell r="W45">
            <v>0</v>
          </cell>
          <cell r="X45">
            <v>126347</v>
          </cell>
        </row>
        <row r="46">
          <cell r="B46" t="str">
            <v>MNET</v>
          </cell>
          <cell r="C46" t="str">
            <v>Ард секюритиз ХХК</v>
          </cell>
          <cell r="D46">
            <v>2718322</v>
          </cell>
          <cell r="E46">
            <v>392259763.17</v>
          </cell>
          <cell r="F46">
            <v>2416063</v>
          </cell>
          <cell r="G46">
            <v>261998952.42000002</v>
          </cell>
          <cell r="H46">
            <v>654258715.59</v>
          </cell>
          <cell r="W46">
            <v>0</v>
          </cell>
          <cell r="X46">
            <v>5134385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W47">
            <v>0</v>
          </cell>
          <cell r="X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4130</v>
          </cell>
          <cell r="E48">
            <v>1111376</v>
          </cell>
          <cell r="F48">
            <v>3611</v>
          </cell>
          <cell r="G48">
            <v>1372188.5</v>
          </cell>
          <cell r="H48">
            <v>2483564.5</v>
          </cell>
          <cell r="W48">
            <v>0</v>
          </cell>
          <cell r="X48">
            <v>7741</v>
          </cell>
        </row>
        <row r="49">
          <cell r="B49" t="str">
            <v>MSEC</v>
          </cell>
          <cell r="C49" t="str">
            <v>Монсек ХХК</v>
          </cell>
          <cell r="D49">
            <v>21475</v>
          </cell>
          <cell r="E49">
            <v>6438991.25</v>
          </cell>
          <cell r="F49">
            <v>50096</v>
          </cell>
          <cell r="G49">
            <v>10470592.92</v>
          </cell>
          <cell r="H49">
            <v>16909584.17</v>
          </cell>
          <cell r="W49">
            <v>0</v>
          </cell>
          <cell r="X49">
            <v>71571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W50">
            <v>0</v>
          </cell>
          <cell r="X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115582</v>
          </cell>
          <cell r="E51">
            <v>40410653.2</v>
          </cell>
          <cell r="F51">
            <v>260814</v>
          </cell>
          <cell r="G51">
            <v>49581029.69</v>
          </cell>
          <cell r="H51">
            <v>89991682.89</v>
          </cell>
          <cell r="S51">
            <v>3188</v>
          </cell>
          <cell r="T51">
            <v>329035160</v>
          </cell>
          <cell r="W51">
            <v>329035160</v>
          </cell>
          <cell r="X51">
            <v>379584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5325</v>
          </cell>
          <cell r="E52">
            <v>399375</v>
          </cell>
          <cell r="F52">
            <v>10100</v>
          </cell>
          <cell r="G52">
            <v>3442202</v>
          </cell>
          <cell r="H52">
            <v>3841577</v>
          </cell>
          <cell r="W52">
            <v>0</v>
          </cell>
          <cell r="X52">
            <v>15425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W53">
            <v>0</v>
          </cell>
          <cell r="X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24443</v>
          </cell>
          <cell r="E54">
            <v>4216642.1</v>
          </cell>
          <cell r="F54">
            <v>210</v>
          </cell>
          <cell r="G54">
            <v>301490</v>
          </cell>
          <cell r="H54">
            <v>4518132.1</v>
          </cell>
          <cell r="W54">
            <v>0</v>
          </cell>
          <cell r="X54">
            <v>24653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18</v>
          </cell>
          <cell r="G55">
            <v>18018</v>
          </cell>
          <cell r="H55">
            <v>18018</v>
          </cell>
          <cell r="W55">
            <v>0</v>
          </cell>
          <cell r="X55">
            <v>18</v>
          </cell>
        </row>
        <row r="56">
          <cell r="B56" t="str">
            <v>SGC</v>
          </cell>
          <cell r="C56" t="str">
            <v>Эс Жи Капитал ХХК</v>
          </cell>
          <cell r="D56">
            <v>20</v>
          </cell>
          <cell r="E56">
            <v>3970</v>
          </cell>
          <cell r="F56">
            <v>0</v>
          </cell>
          <cell r="G56">
            <v>0</v>
          </cell>
          <cell r="H56">
            <v>3970</v>
          </cell>
          <cell r="W56">
            <v>0</v>
          </cell>
          <cell r="X56">
            <v>20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W57">
            <v>0</v>
          </cell>
          <cell r="X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729272</v>
          </cell>
          <cell r="E58">
            <v>141169643.12</v>
          </cell>
          <cell r="F58">
            <v>468415</v>
          </cell>
          <cell r="G58">
            <v>110296349.45</v>
          </cell>
          <cell r="H58">
            <v>251465992.57</v>
          </cell>
          <cell r="W58">
            <v>0</v>
          </cell>
          <cell r="X58">
            <v>1197687</v>
          </cell>
        </row>
        <row r="59">
          <cell r="B59" t="str">
            <v>TABO</v>
          </cell>
          <cell r="C59" t="str">
            <v>Таван богд ХХК</v>
          </cell>
          <cell r="D59">
            <v>0</v>
          </cell>
          <cell r="E59">
            <v>0</v>
          </cell>
          <cell r="F59">
            <v>63319</v>
          </cell>
          <cell r="G59">
            <v>19030715.35</v>
          </cell>
          <cell r="H59">
            <v>19030715.35</v>
          </cell>
          <cell r="W59">
            <v>0</v>
          </cell>
          <cell r="X59">
            <v>63319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55414</v>
          </cell>
          <cell r="E60">
            <v>8789311</v>
          </cell>
          <cell r="F60">
            <v>6863</v>
          </cell>
          <cell r="G60">
            <v>2438181</v>
          </cell>
          <cell r="H60">
            <v>11227492</v>
          </cell>
          <cell r="W60">
            <v>0</v>
          </cell>
          <cell r="X60">
            <v>62277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714595</v>
          </cell>
          <cell r="E61">
            <v>183449317.55</v>
          </cell>
          <cell r="F61">
            <v>629483</v>
          </cell>
          <cell r="G61">
            <v>198230890.04</v>
          </cell>
          <cell r="H61">
            <v>381680207.59000003</v>
          </cell>
          <cell r="W61">
            <v>0</v>
          </cell>
          <cell r="X61">
            <v>1344078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390</v>
          </cell>
          <cell r="E62">
            <v>379080</v>
          </cell>
          <cell r="F62">
            <v>0</v>
          </cell>
          <cell r="G62">
            <v>0</v>
          </cell>
          <cell r="H62">
            <v>379080</v>
          </cell>
          <cell r="W62">
            <v>0</v>
          </cell>
          <cell r="X62">
            <v>390</v>
          </cell>
        </row>
        <row r="63">
          <cell r="B63" t="str">
            <v>TTOL</v>
          </cell>
          <cell r="C63" t="str">
            <v>Апекс Капитал ҮЦК</v>
          </cell>
          <cell r="D63">
            <v>492794</v>
          </cell>
          <cell r="E63">
            <v>86491640.79</v>
          </cell>
          <cell r="F63">
            <v>239168</v>
          </cell>
          <cell r="G63">
            <v>54386642.75</v>
          </cell>
          <cell r="H63">
            <v>140878283.54000002</v>
          </cell>
          <cell r="W63">
            <v>0</v>
          </cell>
          <cell r="X63">
            <v>731962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3042</v>
          </cell>
          <cell r="E64">
            <v>373496.9</v>
          </cell>
          <cell r="F64">
            <v>36474</v>
          </cell>
          <cell r="G64">
            <v>15346454</v>
          </cell>
          <cell r="H64">
            <v>15719950.9</v>
          </cell>
          <cell r="W64">
            <v>0</v>
          </cell>
          <cell r="X64">
            <v>39516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W65">
            <v>0</v>
          </cell>
          <cell r="X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275</v>
          </cell>
          <cell r="G66">
            <v>1760000</v>
          </cell>
          <cell r="H66">
            <v>1760000</v>
          </cell>
          <cell r="W66">
            <v>0</v>
          </cell>
          <cell r="X66">
            <v>275</v>
          </cell>
        </row>
        <row r="67">
          <cell r="B67" t="str">
            <v>ZRGD</v>
          </cell>
          <cell r="C67" t="str">
            <v>Зэргэд ХХК</v>
          </cell>
          <cell r="D67">
            <v>22202</v>
          </cell>
          <cell r="E67">
            <v>5258536</v>
          </cell>
          <cell r="F67">
            <v>36703</v>
          </cell>
          <cell r="G67">
            <v>6589396</v>
          </cell>
          <cell r="H67">
            <v>11847932</v>
          </cell>
          <cell r="W67">
            <v>0</v>
          </cell>
          <cell r="X67">
            <v>58905</v>
          </cell>
        </row>
        <row r="68">
          <cell r="B68" t="str">
            <v>нийт</v>
          </cell>
          <cell r="D68">
            <v>11700554</v>
          </cell>
          <cell r="E68">
            <v>2004753668.9600003</v>
          </cell>
          <cell r="F68">
            <v>11700554</v>
          </cell>
          <cell r="G68">
            <v>2004753668.96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S68">
            <v>9694</v>
          </cell>
          <cell r="T68">
            <v>994575680</v>
          </cell>
          <cell r="U68">
            <v>9694</v>
          </cell>
          <cell r="V68">
            <v>994575680</v>
          </cell>
          <cell r="X68">
            <v>23420496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GLMT</v>
          </cell>
          <cell r="C16" t="str">
            <v>"ГОЛОМТ КАПИТАЛ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37640445863.229996</v>
          </cell>
          <cell r="H16">
            <v>70707000</v>
          </cell>
          <cell r="I16">
            <v>0</v>
          </cell>
          <cell r="J16">
            <v>168063093</v>
          </cell>
          <cell r="K16">
            <v>0</v>
          </cell>
          <cell r="L16">
            <v>0</v>
          </cell>
          <cell r="M16">
            <v>37879215956.229996</v>
          </cell>
          <cell r="N16">
            <v>47268760372.409996</v>
          </cell>
        </row>
        <row r="17">
          <cell r="B17" t="str">
            <v>ARD</v>
          </cell>
          <cell r="C17" t="str">
            <v>"АРД КАПИТАЛ ГРУПП ҮЦК" ХХК</v>
          </cell>
          <cell r="D17" t="str">
            <v>●</v>
          </cell>
          <cell r="E17" t="str">
            <v>●</v>
          </cell>
          <cell r="G17">
            <v>1701224094.89</v>
          </cell>
          <cell r="H17">
            <v>0</v>
          </cell>
          <cell r="I17">
            <v>0</v>
          </cell>
          <cell r="J17">
            <v>6963866303</v>
          </cell>
          <cell r="K17">
            <v>0</v>
          </cell>
          <cell r="L17">
            <v>0</v>
          </cell>
          <cell r="M17">
            <v>8665090397.89</v>
          </cell>
          <cell r="N17">
            <v>8929591428.76</v>
          </cell>
        </row>
        <row r="18">
          <cell r="B18" t="str">
            <v>BZIN</v>
          </cell>
          <cell r="C18" t="str">
            <v>"МИРЭ ЭССЭТ СЕКЬЮРИТИС МОНГОЛ ҮЦК" ХХК</v>
          </cell>
          <cell r="D18" t="str">
            <v>●</v>
          </cell>
          <cell r="E18" t="str">
            <v>●</v>
          </cell>
          <cell r="F18" t="str">
            <v>●</v>
          </cell>
          <cell r="G18">
            <v>344978419.15</v>
          </cell>
          <cell r="H18">
            <v>2250205050</v>
          </cell>
          <cell r="I18">
            <v>0</v>
          </cell>
          <cell r="J18">
            <v>76371903</v>
          </cell>
          <cell r="K18">
            <v>0</v>
          </cell>
          <cell r="L18">
            <v>0</v>
          </cell>
          <cell r="M18">
            <v>2671555372.15</v>
          </cell>
          <cell r="N18">
            <v>7030486777.49</v>
          </cell>
        </row>
        <row r="19">
          <cell r="B19" t="str">
            <v>BUMB</v>
          </cell>
          <cell r="C19" t="str">
            <v>"БУМБАТ-АЛТАЙ ҮЦК" ХХК</v>
          </cell>
          <cell r="D19" t="str">
            <v>●</v>
          </cell>
          <cell r="E19" t="str">
            <v>●</v>
          </cell>
          <cell r="G19">
            <v>2959414754.38</v>
          </cell>
          <cell r="H19">
            <v>0</v>
          </cell>
          <cell r="I19">
            <v>0</v>
          </cell>
          <cell r="J19">
            <v>62339787</v>
          </cell>
          <cell r="K19">
            <v>0</v>
          </cell>
          <cell r="L19">
            <v>0</v>
          </cell>
          <cell r="M19">
            <v>3021754541.38</v>
          </cell>
          <cell r="N19">
            <v>5391955251.93</v>
          </cell>
        </row>
        <row r="20">
          <cell r="B20" t="str">
            <v>TNGR</v>
          </cell>
          <cell r="C20" t="str">
            <v>"ТЭНГЭР КАПИТАЛ  ҮЦК" ХХК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6734478.859999999</v>
          </cell>
          <cell r="H20">
            <v>3600000000</v>
          </cell>
          <cell r="I20">
            <v>0</v>
          </cell>
          <cell r="J20">
            <v>12173652</v>
          </cell>
          <cell r="K20">
            <v>0</v>
          </cell>
          <cell r="L20">
            <v>0</v>
          </cell>
          <cell r="M20">
            <v>3618908130.86</v>
          </cell>
          <cell r="N20">
            <v>4019744574.1400003</v>
          </cell>
        </row>
        <row r="21">
          <cell r="B21" t="str">
            <v>MNET</v>
          </cell>
          <cell r="C21" t="str">
            <v>"АРД СЕКЬЮРИТИЗ ҮЦК" ХХК</v>
          </cell>
          <cell r="D21" t="str">
            <v>●</v>
          </cell>
          <cell r="E21" t="str">
            <v>●</v>
          </cell>
          <cell r="F21" t="str">
            <v>●</v>
          </cell>
          <cell r="G21">
            <v>1438363162.8899999</v>
          </cell>
          <cell r="H21">
            <v>0</v>
          </cell>
          <cell r="I21">
            <v>0</v>
          </cell>
          <cell r="J21">
            <v>1615341353</v>
          </cell>
          <cell r="K21">
            <v>0</v>
          </cell>
          <cell r="L21">
            <v>0</v>
          </cell>
          <cell r="M21">
            <v>3053704515.89</v>
          </cell>
          <cell r="N21">
            <v>3911589019.4399996</v>
          </cell>
        </row>
        <row r="22">
          <cell r="B22" t="str">
            <v>BDSC</v>
          </cell>
          <cell r="C22" t="str">
            <v>"БИ ДИ СЕК ҮЦК" ХК</v>
          </cell>
          <cell r="D22" t="str">
            <v>●</v>
          </cell>
          <cell r="E22" t="str">
            <v>●</v>
          </cell>
          <cell r="F22" t="str">
            <v>●</v>
          </cell>
          <cell r="G22">
            <v>779061374.19</v>
          </cell>
          <cell r="H22">
            <v>0</v>
          </cell>
          <cell r="I22">
            <v>0</v>
          </cell>
          <cell r="J22">
            <v>554124261</v>
          </cell>
          <cell r="K22">
            <v>0</v>
          </cell>
          <cell r="L22">
            <v>0</v>
          </cell>
          <cell r="M22">
            <v>1333185635.19</v>
          </cell>
          <cell r="N22">
            <v>3838924183.6800003</v>
          </cell>
        </row>
        <row r="23">
          <cell r="B23" t="str">
            <v>STIN</v>
          </cell>
          <cell r="C23" t="str">
            <v>"СТАНДАРТ ИНВЕСТМЕНТ ҮЦК" ХХК</v>
          </cell>
          <cell r="D23" t="str">
            <v>●</v>
          </cell>
          <cell r="E23" t="str">
            <v>●</v>
          </cell>
          <cell r="F23" t="str">
            <v>●</v>
          </cell>
          <cell r="G23">
            <v>426960870.29999995</v>
          </cell>
          <cell r="H23">
            <v>0</v>
          </cell>
          <cell r="I23">
            <v>0</v>
          </cell>
          <cell r="J23">
            <v>433005588</v>
          </cell>
          <cell r="K23">
            <v>0</v>
          </cell>
          <cell r="L23">
            <v>0</v>
          </cell>
          <cell r="M23">
            <v>859966458.3</v>
          </cell>
          <cell r="N23">
            <v>1563826082.8</v>
          </cell>
        </row>
        <row r="24">
          <cell r="B24" t="str">
            <v>TDB</v>
          </cell>
          <cell r="C24" t="str">
            <v>"ТИ ДИ БИ КАПИТАЛ ҮЦК" ХХК</v>
          </cell>
          <cell r="D24" t="str">
            <v>●</v>
          </cell>
          <cell r="E24" t="str">
            <v>●</v>
          </cell>
          <cell r="G24">
            <v>361046680.78</v>
          </cell>
          <cell r="H24">
            <v>0</v>
          </cell>
          <cell r="I24">
            <v>0</v>
          </cell>
          <cell r="J24">
            <v>61877601</v>
          </cell>
          <cell r="K24">
            <v>0</v>
          </cell>
          <cell r="L24">
            <v>0</v>
          </cell>
          <cell r="M24">
            <v>422924281.78</v>
          </cell>
          <cell r="N24">
            <v>1272398051.32</v>
          </cell>
        </row>
        <row r="25">
          <cell r="B25" t="str">
            <v>NOVL</v>
          </cell>
          <cell r="C25" t="str">
            <v>"НОВЕЛ ИНВЕСТМЕНТ ҮЦК" ХХК</v>
          </cell>
          <cell r="D25" t="str">
            <v>●</v>
          </cell>
          <cell r="F25" t="str">
            <v>●</v>
          </cell>
          <cell r="G25">
            <v>205790367.01</v>
          </cell>
          <cell r="H25">
            <v>531751260</v>
          </cell>
          <cell r="I25">
            <v>0</v>
          </cell>
          <cell r="J25">
            <v>128653839</v>
          </cell>
          <cell r="K25">
            <v>0</v>
          </cell>
          <cell r="L25">
            <v>0</v>
          </cell>
          <cell r="M25">
            <v>866195466.01</v>
          </cell>
          <cell r="N25">
            <v>1247383953.05</v>
          </cell>
        </row>
        <row r="26">
          <cell r="B26" t="str">
            <v>TTOL</v>
          </cell>
          <cell r="C26" t="str">
            <v>"АПЕКС КАПИТАЛ ҮЦК" ХХК</v>
          </cell>
          <cell r="D26" t="str">
            <v>●</v>
          </cell>
          <cell r="G26">
            <v>335607135</v>
          </cell>
          <cell r="H26">
            <v>0</v>
          </cell>
          <cell r="I26">
            <v>0</v>
          </cell>
          <cell r="J26">
            <v>47392533</v>
          </cell>
          <cell r="K26">
            <v>0</v>
          </cell>
          <cell r="L26">
            <v>0</v>
          </cell>
          <cell r="M26">
            <v>382999668</v>
          </cell>
          <cell r="N26">
            <v>591244266.74</v>
          </cell>
        </row>
        <row r="27">
          <cell r="B27" t="str">
            <v>GAUL</v>
          </cell>
          <cell r="C27" t="str">
            <v>"ГАҮЛИ ҮЦК" ХХК</v>
          </cell>
          <cell r="D27" t="str">
            <v>●</v>
          </cell>
          <cell r="E27" t="str">
            <v>●</v>
          </cell>
          <cell r="G27">
            <v>92260785.26</v>
          </cell>
          <cell r="H27">
            <v>41343950</v>
          </cell>
          <cell r="I27">
            <v>0</v>
          </cell>
          <cell r="J27">
            <v>32641866</v>
          </cell>
          <cell r="K27">
            <v>0</v>
          </cell>
          <cell r="L27">
            <v>0</v>
          </cell>
          <cell r="M27">
            <v>166246601.26</v>
          </cell>
          <cell r="N27">
            <v>510786151.54</v>
          </cell>
        </row>
        <row r="28">
          <cell r="B28" t="str">
            <v>MSEC</v>
          </cell>
          <cell r="C28" t="str">
            <v>"МОНСЕК ҮЦК" ХХК</v>
          </cell>
          <cell r="D28" t="str">
            <v>●</v>
          </cell>
          <cell r="E28" t="str">
            <v>●</v>
          </cell>
          <cell r="G28">
            <v>155311902.45</v>
          </cell>
          <cell r="H28">
            <v>0</v>
          </cell>
          <cell r="I28">
            <v>0</v>
          </cell>
          <cell r="J28">
            <v>26330832</v>
          </cell>
          <cell r="K28">
            <v>0</v>
          </cell>
          <cell r="L28">
            <v>0</v>
          </cell>
          <cell r="M28">
            <v>181642734.45</v>
          </cell>
          <cell r="N28">
            <v>270271155.79999995</v>
          </cell>
        </row>
        <row r="29">
          <cell r="B29" t="str">
            <v>GDEV</v>
          </cell>
          <cell r="C29" t="str">
            <v>"ГРАНДДЕВЕЛОПМЕНТ ҮЦК" ХХК</v>
          </cell>
          <cell r="D29" t="str">
            <v>●</v>
          </cell>
          <cell r="G29">
            <v>183178858.75</v>
          </cell>
          <cell r="H29">
            <v>0</v>
          </cell>
          <cell r="I29">
            <v>0</v>
          </cell>
          <cell r="J29">
            <v>1287819</v>
          </cell>
          <cell r="K29">
            <v>0</v>
          </cell>
          <cell r="L29">
            <v>0</v>
          </cell>
          <cell r="M29">
            <v>184466677.75</v>
          </cell>
          <cell r="N29">
            <v>252261610.15</v>
          </cell>
        </row>
        <row r="30">
          <cell r="B30" t="str">
            <v>ZRGD</v>
          </cell>
          <cell r="C30" t="str">
            <v>"ЗЭРГЭД ҮЦК" ХХК</v>
          </cell>
          <cell r="D30" t="str">
            <v>●</v>
          </cell>
          <cell r="G30">
            <v>48723821.9</v>
          </cell>
          <cell r="H30">
            <v>0</v>
          </cell>
          <cell r="I30">
            <v>0</v>
          </cell>
          <cell r="J30">
            <v>107828577</v>
          </cell>
          <cell r="K30">
            <v>0</v>
          </cell>
          <cell r="L30">
            <v>0</v>
          </cell>
          <cell r="M30">
            <v>156552398.9</v>
          </cell>
          <cell r="N30">
            <v>228654015.08</v>
          </cell>
        </row>
        <row r="31">
          <cell r="B31" t="str">
            <v>GDSC</v>
          </cell>
          <cell r="C31" t="str">
            <v>"ГҮҮДСЕК ҮЦК" ХХК</v>
          </cell>
          <cell r="D31" t="str">
            <v>●</v>
          </cell>
          <cell r="E31" t="str">
            <v>●</v>
          </cell>
          <cell r="F31" t="str">
            <v>●</v>
          </cell>
          <cell r="G31">
            <v>55288312.32</v>
          </cell>
          <cell r="H31">
            <v>0</v>
          </cell>
          <cell r="I31">
            <v>0</v>
          </cell>
          <cell r="J31">
            <v>7420815</v>
          </cell>
          <cell r="K31">
            <v>0</v>
          </cell>
          <cell r="L31">
            <v>0</v>
          </cell>
          <cell r="M31">
            <v>62709127.32</v>
          </cell>
          <cell r="N31">
            <v>222304443.32</v>
          </cell>
        </row>
        <row r="32">
          <cell r="B32" t="str">
            <v>BATS</v>
          </cell>
          <cell r="C32" t="str">
            <v>"БАТС ҮЦК" ХХК</v>
          </cell>
          <cell r="D32" t="str">
            <v>●</v>
          </cell>
          <cell r="G32">
            <v>36322978.3</v>
          </cell>
          <cell r="H32">
            <v>0</v>
          </cell>
          <cell r="I32">
            <v>0</v>
          </cell>
          <cell r="J32">
            <v>10970235</v>
          </cell>
          <cell r="K32">
            <v>0</v>
          </cell>
          <cell r="L32">
            <v>0</v>
          </cell>
          <cell r="M32">
            <v>47293213.3</v>
          </cell>
          <cell r="N32">
            <v>198430299.3</v>
          </cell>
        </row>
        <row r="33">
          <cell r="B33" t="str">
            <v>BLMB</v>
          </cell>
          <cell r="C33" t="str">
            <v>"БЛҮМСБЮРИ СЕКЮРИТИЕС ҮЦК" ХХК </v>
          </cell>
          <cell r="D33" t="str">
            <v>●</v>
          </cell>
          <cell r="E33" t="str">
            <v>●</v>
          </cell>
          <cell r="G33">
            <v>66398144.53</v>
          </cell>
          <cell r="H33">
            <v>0</v>
          </cell>
          <cell r="I33">
            <v>0</v>
          </cell>
          <cell r="J33">
            <v>54035667</v>
          </cell>
          <cell r="K33">
            <v>0</v>
          </cell>
          <cell r="L33">
            <v>0</v>
          </cell>
          <cell r="M33">
            <v>120433811.53</v>
          </cell>
          <cell r="N33">
            <v>182616657.82999998</v>
          </cell>
        </row>
        <row r="34">
          <cell r="B34" t="str">
            <v>TABO</v>
          </cell>
          <cell r="C34" t="str">
            <v>"ТАВАН БОГД ҮЦК" ХХК</v>
          </cell>
          <cell r="D34" t="str">
            <v>●</v>
          </cell>
          <cell r="G34">
            <v>55634765.65</v>
          </cell>
          <cell r="H34">
            <v>0</v>
          </cell>
          <cell r="I34">
            <v>0</v>
          </cell>
          <cell r="J34">
            <v>29969271</v>
          </cell>
          <cell r="K34">
            <v>0</v>
          </cell>
          <cell r="L34">
            <v>0</v>
          </cell>
          <cell r="M34">
            <v>85604036.65</v>
          </cell>
          <cell r="N34">
            <v>179751156.65</v>
          </cell>
        </row>
        <row r="35">
          <cell r="B35" t="str">
            <v>GNDX</v>
          </cell>
          <cell r="C35" t="str">
            <v>"ГЕНДЕКС ҮЦК" ХХК</v>
          </cell>
          <cell r="D35" t="str">
            <v>●</v>
          </cell>
          <cell r="G35">
            <v>164910269.76</v>
          </cell>
          <cell r="H35">
            <v>0</v>
          </cell>
          <cell r="I35">
            <v>0</v>
          </cell>
          <cell r="J35">
            <v>6970941</v>
          </cell>
          <cell r="K35">
            <v>0</v>
          </cell>
          <cell r="L35">
            <v>0</v>
          </cell>
          <cell r="M35">
            <v>171881210.76</v>
          </cell>
          <cell r="N35">
            <v>175147210.76</v>
          </cell>
        </row>
        <row r="36">
          <cell r="B36" t="str">
            <v>MIBG</v>
          </cell>
          <cell r="C36" t="str">
            <v>"ЭМ АЙ БИ ЖИ ХХК ҮЦК"</v>
          </cell>
          <cell r="D36" t="str">
            <v>●</v>
          </cell>
          <cell r="E36" t="str">
            <v>●</v>
          </cell>
          <cell r="G36">
            <v>6149440</v>
          </cell>
          <cell r="H36">
            <v>0</v>
          </cell>
          <cell r="I36">
            <v>0</v>
          </cell>
          <cell r="J36">
            <v>4167450</v>
          </cell>
          <cell r="K36">
            <v>0</v>
          </cell>
          <cell r="L36">
            <v>0</v>
          </cell>
          <cell r="M36">
            <v>10316890</v>
          </cell>
          <cell r="N36">
            <v>159760005.7</v>
          </cell>
        </row>
        <row r="37">
          <cell r="B37" t="str">
            <v>TCHB</v>
          </cell>
          <cell r="C37" t="str">
            <v>"ТУЛГАТ ЧАНДМАНЬ БАЯН  ҮЦК" ХХК</v>
          </cell>
          <cell r="D37" t="str">
            <v>●</v>
          </cell>
          <cell r="G37">
            <v>50794720.42</v>
          </cell>
          <cell r="H37">
            <v>0</v>
          </cell>
          <cell r="I37">
            <v>0</v>
          </cell>
          <cell r="J37">
            <v>63863640</v>
          </cell>
          <cell r="K37">
            <v>0</v>
          </cell>
          <cell r="L37">
            <v>0</v>
          </cell>
          <cell r="M37">
            <v>114658360.42</v>
          </cell>
          <cell r="N37">
            <v>150462236.6</v>
          </cell>
        </row>
        <row r="38">
          <cell r="B38" t="str">
            <v>DRBR</v>
          </cell>
          <cell r="C38" t="str">
            <v>"ДАРХАН БРОКЕР ҮЦК" ХХК</v>
          </cell>
          <cell r="D38" t="str">
            <v>●</v>
          </cell>
          <cell r="G38">
            <v>13703290.14</v>
          </cell>
          <cell r="H38">
            <v>0</v>
          </cell>
          <cell r="I38">
            <v>0</v>
          </cell>
          <cell r="J38">
            <v>37192608</v>
          </cell>
          <cell r="K38">
            <v>0</v>
          </cell>
          <cell r="L38">
            <v>0</v>
          </cell>
          <cell r="M38">
            <v>50895898.14</v>
          </cell>
          <cell r="N38">
            <v>140100023.3</v>
          </cell>
        </row>
        <row r="39">
          <cell r="B39" t="str">
            <v>CTRL</v>
          </cell>
          <cell r="C39" t="str">
            <v>ЦЕНТРАЛ СЕКЬЮРИТИЙЗ ҮЦК</v>
          </cell>
          <cell r="D39" t="str">
            <v>●</v>
          </cell>
          <cell r="G39">
            <v>31569034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31569034</v>
          </cell>
          <cell r="N39">
            <v>138262839.15</v>
          </cell>
        </row>
        <row r="40">
          <cell r="B40" t="str">
            <v>DELG</v>
          </cell>
          <cell r="C40" t="str">
            <v>"ДЭЛГЭРХАНГАЙ СЕКЮРИТИЗ ҮЦК" ХХК</v>
          </cell>
          <cell r="D40" t="str">
            <v>●</v>
          </cell>
          <cell r="G40">
            <v>36694396.95</v>
          </cell>
          <cell r="H40">
            <v>0</v>
          </cell>
          <cell r="I40">
            <v>0</v>
          </cell>
          <cell r="J40">
            <v>486000</v>
          </cell>
          <cell r="K40">
            <v>0</v>
          </cell>
          <cell r="L40">
            <v>0</v>
          </cell>
          <cell r="M40">
            <v>37180396.95</v>
          </cell>
          <cell r="N40">
            <v>75958226.31</v>
          </cell>
        </row>
        <row r="41">
          <cell r="B41" t="str">
            <v>HUN</v>
          </cell>
          <cell r="C41" t="str">
            <v>"ХҮННҮ ЭМПАЙР ҮЦК" ХХК</v>
          </cell>
          <cell r="D41" t="str">
            <v>●</v>
          </cell>
          <cell r="G41">
            <v>13138286.01</v>
          </cell>
          <cell r="H41">
            <v>0</v>
          </cell>
          <cell r="I41">
            <v>0</v>
          </cell>
          <cell r="J41">
            <v>16563042</v>
          </cell>
          <cell r="K41">
            <v>0</v>
          </cell>
          <cell r="L41">
            <v>0</v>
          </cell>
          <cell r="M41">
            <v>29701328.009999998</v>
          </cell>
          <cell r="N41">
            <v>68343123.75</v>
          </cell>
        </row>
        <row r="42">
          <cell r="B42" t="str">
            <v>UNDR</v>
          </cell>
          <cell r="C42" t="str">
            <v>"ӨНДӨРХААН ИНВЕСТ ҮЦК" ХХК</v>
          </cell>
          <cell r="D42" t="str">
            <v>●</v>
          </cell>
          <cell r="G42">
            <v>12533487.3</v>
          </cell>
          <cell r="H42">
            <v>0</v>
          </cell>
          <cell r="I42">
            <v>0</v>
          </cell>
          <cell r="J42">
            <v>2195829</v>
          </cell>
          <cell r="K42">
            <v>0</v>
          </cell>
          <cell r="L42">
            <v>0</v>
          </cell>
          <cell r="M42">
            <v>14729316.3</v>
          </cell>
          <cell r="N42">
            <v>64475075.2</v>
          </cell>
        </row>
        <row r="43">
          <cell r="B43" t="str">
            <v>MERG</v>
          </cell>
          <cell r="C43" t="str">
            <v>"МЭРГЭН САНАА ҮЦК" ХХК</v>
          </cell>
          <cell r="D43" t="str">
            <v>●</v>
          </cell>
          <cell r="G43">
            <v>915844</v>
          </cell>
          <cell r="H43">
            <v>0</v>
          </cell>
          <cell r="I43">
            <v>0</v>
          </cell>
          <cell r="J43">
            <v>9596718</v>
          </cell>
          <cell r="K43">
            <v>0</v>
          </cell>
          <cell r="L43">
            <v>0</v>
          </cell>
          <cell r="M43">
            <v>10512562</v>
          </cell>
          <cell r="N43">
            <v>55091352.29</v>
          </cell>
        </row>
        <row r="44">
          <cell r="B44" t="str">
            <v>ZGB</v>
          </cell>
          <cell r="C44" t="str">
            <v>"ЗЭТ ЖИ БИ ҮЦК" ХХК</v>
          </cell>
          <cell r="D44" t="str">
            <v>●</v>
          </cell>
          <cell r="G44">
            <v>7829117.4</v>
          </cell>
          <cell r="H44">
            <v>0</v>
          </cell>
          <cell r="I44">
            <v>0</v>
          </cell>
          <cell r="J44">
            <v>834462</v>
          </cell>
          <cell r="K44">
            <v>0</v>
          </cell>
          <cell r="L44">
            <v>0</v>
          </cell>
          <cell r="M44">
            <v>8663579.4</v>
          </cell>
          <cell r="N44">
            <v>46138334.4</v>
          </cell>
        </row>
        <row r="45">
          <cell r="B45" t="str">
            <v>LFTI</v>
          </cell>
          <cell r="C45" t="str">
            <v>"ЛАЙФТАЙМ ИНВЕСТМЕНТ ҮЦК" ХХК</v>
          </cell>
          <cell r="D45" t="str">
            <v>●</v>
          </cell>
          <cell r="E45" t="str">
            <v>●</v>
          </cell>
          <cell r="G45">
            <v>12816415.9</v>
          </cell>
          <cell r="H45">
            <v>0</v>
          </cell>
          <cell r="I45">
            <v>0</v>
          </cell>
          <cell r="J45">
            <v>2100897</v>
          </cell>
          <cell r="K45">
            <v>0</v>
          </cell>
          <cell r="L45">
            <v>0</v>
          </cell>
          <cell r="M45">
            <v>14917312.9</v>
          </cell>
          <cell r="N45">
            <v>45807837.9</v>
          </cell>
        </row>
        <row r="46">
          <cell r="B46" t="str">
            <v>BULG</v>
          </cell>
          <cell r="C46" t="str">
            <v>"БУЛГАН БРОКЕР ҮЦК" ХХК</v>
          </cell>
          <cell r="D46" t="str">
            <v>●</v>
          </cell>
          <cell r="G46">
            <v>4969473.5</v>
          </cell>
          <cell r="H46">
            <v>0</v>
          </cell>
          <cell r="I46">
            <v>0</v>
          </cell>
          <cell r="J46">
            <v>20192166</v>
          </cell>
          <cell r="K46">
            <v>0</v>
          </cell>
          <cell r="L46">
            <v>0</v>
          </cell>
          <cell r="M46">
            <v>25161639.5</v>
          </cell>
          <cell r="N46">
            <v>44783573.3</v>
          </cell>
        </row>
        <row r="47">
          <cell r="B47" t="str">
            <v>MSDQ</v>
          </cell>
          <cell r="C47" t="str">
            <v>"МАСДАК ҮНЭТ ЦААСНЫ КОМПАНИ" ХХК</v>
          </cell>
          <cell r="D47" t="str">
            <v>●</v>
          </cell>
          <cell r="G47">
            <v>1563841</v>
          </cell>
          <cell r="H47">
            <v>0</v>
          </cell>
          <cell r="I47">
            <v>0</v>
          </cell>
          <cell r="J47">
            <v>6991839</v>
          </cell>
          <cell r="K47">
            <v>0</v>
          </cell>
          <cell r="L47">
            <v>0</v>
          </cell>
          <cell r="M47">
            <v>8555680</v>
          </cell>
          <cell r="N47">
            <v>43409357.28</v>
          </cell>
        </row>
        <row r="48">
          <cell r="B48" t="str">
            <v>ARGB</v>
          </cell>
          <cell r="C48" t="str">
            <v>"АРГАЙ БЭСТ ҮЦК" ХХК</v>
          </cell>
          <cell r="D48" t="str">
            <v>●</v>
          </cell>
          <cell r="G48">
            <v>1355611.96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1355611.96</v>
          </cell>
          <cell r="N48">
            <v>42787638.06</v>
          </cell>
        </row>
        <row r="49">
          <cell r="B49" t="str">
            <v>SECP</v>
          </cell>
          <cell r="C49" t="str">
            <v>"СИКАП  ҮЦК" ХХК</v>
          </cell>
          <cell r="D49" t="str">
            <v>●</v>
          </cell>
          <cell r="E49" t="str">
            <v>●</v>
          </cell>
          <cell r="F49" t="str">
            <v>●</v>
          </cell>
          <cell r="G49">
            <v>155417</v>
          </cell>
          <cell r="H49">
            <v>0</v>
          </cell>
          <cell r="I49">
            <v>0</v>
          </cell>
          <cell r="J49">
            <v>162</v>
          </cell>
          <cell r="K49">
            <v>0</v>
          </cell>
          <cell r="L49">
            <v>0</v>
          </cell>
          <cell r="M49">
            <v>155579</v>
          </cell>
          <cell r="N49">
            <v>40552790</v>
          </cell>
        </row>
        <row r="50">
          <cell r="B50" t="str">
            <v>SANR</v>
          </cell>
          <cell r="C50" t="str">
            <v>"САНАР ҮЦК" ХХК</v>
          </cell>
          <cell r="D50" t="str">
            <v>●</v>
          </cell>
          <cell r="G50">
            <v>1272836.1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1272836.1</v>
          </cell>
          <cell r="N50">
            <v>35644731.1</v>
          </cell>
        </row>
        <row r="51">
          <cell r="B51" t="str">
            <v>ALTN</v>
          </cell>
          <cell r="C51" t="str">
            <v>"АЛТАН ХОРОМСОГ ҮЦК" ХХК</v>
          </cell>
          <cell r="D51" t="str">
            <v>●</v>
          </cell>
          <cell r="G51">
            <v>11201138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11201138</v>
          </cell>
          <cell r="N51">
            <v>24079969</v>
          </cell>
        </row>
        <row r="52">
          <cell r="B52" t="str">
            <v>SILS</v>
          </cell>
          <cell r="C52" t="str">
            <v>"СИЛВЭР ЛАЙТ СЕКЮРИТИЙЗ ҮЦК" ХХК</v>
          </cell>
          <cell r="D52" t="str">
            <v>●</v>
          </cell>
          <cell r="G52">
            <v>14963158</v>
          </cell>
          <cell r="H52">
            <v>0</v>
          </cell>
          <cell r="I52">
            <v>0</v>
          </cell>
          <cell r="J52">
            <v>133083</v>
          </cell>
          <cell r="L52">
            <v>0</v>
          </cell>
          <cell r="M52">
            <v>15096241</v>
          </cell>
          <cell r="N52">
            <v>22123180</v>
          </cell>
        </row>
        <row r="53">
          <cell r="B53" t="str">
            <v>BSK</v>
          </cell>
          <cell r="C53" t="str">
            <v>"БЛЮСКАЙ СЕКЬЮРИТИЗ ҮЦК" ХК</v>
          </cell>
          <cell r="D53" t="str">
            <v>●</v>
          </cell>
          <cell r="G53">
            <v>823378.1</v>
          </cell>
          <cell r="H53">
            <v>0</v>
          </cell>
          <cell r="I53">
            <v>0</v>
          </cell>
          <cell r="J53">
            <v>1200582</v>
          </cell>
          <cell r="K53">
            <v>0</v>
          </cell>
          <cell r="L53">
            <v>0</v>
          </cell>
          <cell r="M53">
            <v>2023960.1</v>
          </cell>
          <cell r="N53">
            <v>17707293.3</v>
          </cell>
        </row>
        <row r="54">
          <cell r="B54" t="str">
            <v>BLAC</v>
          </cell>
          <cell r="C54" t="str">
            <v>"БЛЭКСТОУН ИНТЕРНЭЙШНЛ ҮЦК" ХХК</v>
          </cell>
          <cell r="D54" t="str">
            <v>●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13805200</v>
          </cell>
        </row>
        <row r="55">
          <cell r="B55" t="str">
            <v>ECM</v>
          </cell>
          <cell r="C55" t="str">
            <v>"ЕВРАЗИА КАПИТАЛ ХОЛДИНГ ҮЦК" ХК</v>
          </cell>
          <cell r="D55" t="str">
            <v>●</v>
          </cell>
          <cell r="E55" t="str">
            <v>●</v>
          </cell>
          <cell r="F55" t="str">
            <v>●</v>
          </cell>
          <cell r="G55">
            <v>92950</v>
          </cell>
          <cell r="H55">
            <v>0</v>
          </cell>
          <cell r="I55">
            <v>0</v>
          </cell>
          <cell r="J55">
            <v>1286118</v>
          </cell>
          <cell r="K55">
            <v>0</v>
          </cell>
          <cell r="L55">
            <v>0</v>
          </cell>
          <cell r="M55">
            <v>1379068</v>
          </cell>
          <cell r="N55">
            <v>10519366</v>
          </cell>
        </row>
        <row r="56">
          <cell r="B56" t="str">
            <v>FCX</v>
          </cell>
          <cell r="C56" t="str">
            <v>"ЭФ СИ ИКС ҮЦК" ХХК</v>
          </cell>
          <cell r="D56" t="str">
            <v>●</v>
          </cell>
          <cell r="E56" t="str">
            <v>●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8769800</v>
          </cell>
        </row>
        <row r="57">
          <cell r="B57" t="str">
            <v>NSEC</v>
          </cell>
          <cell r="C57" t="str">
            <v>"НЭЙШНЛ СЕКЮРИТИС ҮЦК" ХХК</v>
          </cell>
          <cell r="D57" t="str">
            <v>●</v>
          </cell>
          <cell r="E57" t="str">
            <v>●</v>
          </cell>
          <cell r="F57" t="str">
            <v>●</v>
          </cell>
          <cell r="G57">
            <v>6213422.5</v>
          </cell>
          <cell r="H57">
            <v>0</v>
          </cell>
          <cell r="I57">
            <v>0</v>
          </cell>
          <cell r="J57">
            <v>455058</v>
          </cell>
          <cell r="K57">
            <v>0</v>
          </cell>
          <cell r="L57">
            <v>0</v>
          </cell>
          <cell r="M57">
            <v>6668480.5</v>
          </cell>
          <cell r="N57">
            <v>7912480.5</v>
          </cell>
        </row>
        <row r="58">
          <cell r="B58" t="str">
            <v>APS</v>
          </cell>
          <cell r="C58" t="str">
            <v>"АЗИА ПАСИФИК СЕКЬЮРИТИС ҮЦК" ХХК</v>
          </cell>
          <cell r="D58" t="str">
            <v>●</v>
          </cell>
          <cell r="G58">
            <v>516795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516795</v>
          </cell>
          <cell r="N58">
            <v>4756563.55</v>
          </cell>
        </row>
        <row r="59">
          <cell r="B59" t="str">
            <v>GATR</v>
          </cell>
          <cell r="C59" t="str">
            <v>"ГАЦУУРТ ТРЕЙД ҮЦК" ХХК</v>
          </cell>
          <cell r="D59" t="str">
            <v>●</v>
          </cell>
          <cell r="G59">
            <v>1282555</v>
          </cell>
          <cell r="H59">
            <v>0</v>
          </cell>
          <cell r="I59">
            <v>0</v>
          </cell>
          <cell r="J59">
            <v>1889487</v>
          </cell>
          <cell r="K59">
            <v>0</v>
          </cell>
          <cell r="L59">
            <v>0</v>
          </cell>
          <cell r="M59">
            <v>3172042</v>
          </cell>
          <cell r="N59">
            <v>4043238.4</v>
          </cell>
        </row>
        <row r="60">
          <cell r="B60" t="str">
            <v>MICC</v>
          </cell>
          <cell r="C60" t="str">
            <v>"ЭМ АЙ СИ СИ  ҮЦК" ХХК</v>
          </cell>
          <cell r="D60" t="str">
            <v>●</v>
          </cell>
          <cell r="E60" t="str">
            <v>●</v>
          </cell>
          <cell r="G60">
            <v>2100</v>
          </cell>
          <cell r="H60">
            <v>0</v>
          </cell>
          <cell r="I60">
            <v>0</v>
          </cell>
          <cell r="J60">
            <v>184923</v>
          </cell>
          <cell r="K60">
            <v>0</v>
          </cell>
          <cell r="L60">
            <v>0</v>
          </cell>
          <cell r="M60">
            <v>187023</v>
          </cell>
          <cell r="N60">
            <v>1223693</v>
          </cell>
        </row>
        <row r="61">
          <cell r="B61" t="str">
            <v>SGC</v>
          </cell>
          <cell r="C61" t="str">
            <v>"ЭС ЖИ КАПИТАЛ ҮЦК" ХХК</v>
          </cell>
          <cell r="D61" t="str">
            <v>●</v>
          </cell>
          <cell r="E61" t="str">
            <v>●</v>
          </cell>
          <cell r="F61" t="str">
            <v>●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200000</v>
          </cell>
        </row>
        <row r="62">
          <cell r="B62" t="str">
            <v>INVC</v>
          </cell>
          <cell r="C62" t="str">
            <v>ИНВЕСКОР КАПИТАЛ ҮЦК</v>
          </cell>
          <cell r="D62" t="str">
            <v>●</v>
          </cell>
          <cell r="E62" t="str">
            <v>●</v>
          </cell>
          <cell r="G62">
            <v>910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910</v>
          </cell>
          <cell r="N62">
            <v>910</v>
          </cell>
        </row>
        <row r="63">
          <cell r="B63" t="str">
            <v>MONG</v>
          </cell>
          <cell r="C63" t="str">
            <v>"МОНГОЛ СЕКЮРИТИЕС ҮЦК" ХК</v>
          </cell>
          <cell r="D63" t="str">
            <v>●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 t="str">
            <v>CAPM</v>
          </cell>
          <cell r="C64" t="str">
            <v>"КАПИТАЛ МАРКЕТ КОРПОРАЦИ ҮЦК" ХХК</v>
          </cell>
          <cell r="D64" t="str">
            <v>●</v>
          </cell>
          <cell r="E64" t="str">
            <v>●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 t="str">
            <v>FRON</v>
          </cell>
          <cell r="C65" t="str">
            <v>"ФРОНТИЕР ҮЦК" ХХК</v>
          </cell>
          <cell r="D65" t="str">
            <v>●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ACE</v>
          </cell>
          <cell r="C66" t="str">
            <v>"АСЕ ЭНД Т КАПИТАЛ ҮЦК" ХХК</v>
          </cell>
          <cell r="D66" t="str">
            <v>●</v>
          </cell>
          <cell r="E66" t="str">
            <v>●</v>
          </cell>
          <cell r="F66" t="str">
            <v>●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 t="str">
            <v>DCF</v>
          </cell>
          <cell r="C67" t="str">
            <v>ДИ СИ ЭФ ХХК</v>
          </cell>
          <cell r="D67" t="str">
            <v>●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tabSelected="1" view="pageBreakPreview" zoomScale="70" zoomScaleSheetLayoutView="70" workbookViewId="0" topLeftCell="A1">
      <pane xSplit="3" ySplit="15" topLeftCell="F34" activePane="bottomRight" state="frozen"/>
      <selection pane="topRight" activeCell="D1" sqref="D1"/>
      <selection pane="bottomLeft" activeCell="A16" sqref="A16"/>
      <selection pane="bottomRight" activeCell="G68" sqref="G68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5.421875" style="1" bestFit="1" customWidth="1"/>
    <col min="4" max="4" width="11.00390625" style="1" customWidth="1"/>
    <col min="5" max="5" width="15.57421875" style="1" customWidth="1"/>
    <col min="6" max="6" width="12.7109375" style="1" customWidth="1"/>
    <col min="7" max="7" width="22.28125" style="2" customWidth="1"/>
    <col min="8" max="8" width="21.7109375" style="3" customWidth="1"/>
    <col min="9" max="9" width="18.00390625" style="3" customWidth="1"/>
    <col min="10" max="10" width="21.7109375" style="1" bestFit="1" customWidth="1"/>
    <col min="11" max="11" width="13.7109375" style="1" customWidth="1"/>
    <col min="12" max="12" width="19.7109375" style="1" customWidth="1"/>
    <col min="13" max="13" width="22.28125" style="1" customWidth="1"/>
    <col min="14" max="14" width="22.7109375" style="1" customWidth="1"/>
    <col min="15" max="15" width="15.8515625" style="1" customWidth="1"/>
    <col min="16" max="16" width="24.421875" style="1" customWidth="1"/>
    <col min="17" max="17" width="22.28125" style="4" bestFit="1" customWidth="1"/>
    <col min="18" max="257" width="9.140625" style="1" customWidth="1"/>
    <col min="258" max="258" width="4.28125" style="1" customWidth="1"/>
    <col min="259" max="259" width="9.8515625" style="1" customWidth="1"/>
    <col min="260" max="260" width="55.421875" style="1" bestFit="1" customWidth="1"/>
    <col min="261" max="261" width="12.8515625" style="1" customWidth="1"/>
    <col min="262" max="262" width="14.8515625" style="1" customWidth="1"/>
    <col min="263" max="263" width="14.28125" style="1" customWidth="1"/>
    <col min="264" max="264" width="20.7109375" style="1" customWidth="1"/>
    <col min="265" max="265" width="21.00390625" style="1" customWidth="1"/>
    <col min="266" max="267" width="21.28125" style="1" customWidth="1"/>
    <col min="268" max="269" width="22.421875" style="1" bestFit="1" customWidth="1"/>
    <col min="270" max="270" width="22.28125" style="1" bestFit="1" customWidth="1"/>
    <col min="271" max="271" width="16.7109375" style="1" customWidth="1"/>
    <col min="272" max="272" width="21.421875" style="1" bestFit="1" customWidth="1"/>
    <col min="273" max="273" width="22.28125" style="1" bestFit="1" customWidth="1"/>
    <col min="274" max="513" width="9.140625" style="1" customWidth="1"/>
    <col min="514" max="514" width="4.28125" style="1" customWidth="1"/>
    <col min="515" max="515" width="9.8515625" style="1" customWidth="1"/>
    <col min="516" max="516" width="55.421875" style="1" bestFit="1" customWidth="1"/>
    <col min="517" max="517" width="12.8515625" style="1" customWidth="1"/>
    <col min="518" max="518" width="14.8515625" style="1" customWidth="1"/>
    <col min="519" max="519" width="14.28125" style="1" customWidth="1"/>
    <col min="520" max="520" width="20.7109375" style="1" customWidth="1"/>
    <col min="521" max="521" width="21.00390625" style="1" customWidth="1"/>
    <col min="522" max="523" width="21.28125" style="1" customWidth="1"/>
    <col min="524" max="525" width="22.421875" style="1" bestFit="1" customWidth="1"/>
    <col min="526" max="526" width="22.28125" style="1" bestFit="1" customWidth="1"/>
    <col min="527" max="527" width="16.7109375" style="1" customWidth="1"/>
    <col min="528" max="528" width="21.421875" style="1" bestFit="1" customWidth="1"/>
    <col min="529" max="529" width="22.28125" style="1" bestFit="1" customWidth="1"/>
    <col min="530" max="769" width="9.140625" style="1" customWidth="1"/>
    <col min="770" max="770" width="4.28125" style="1" customWidth="1"/>
    <col min="771" max="771" width="9.8515625" style="1" customWidth="1"/>
    <col min="772" max="772" width="55.421875" style="1" bestFit="1" customWidth="1"/>
    <col min="773" max="773" width="12.8515625" style="1" customWidth="1"/>
    <col min="774" max="774" width="14.8515625" style="1" customWidth="1"/>
    <col min="775" max="775" width="14.28125" style="1" customWidth="1"/>
    <col min="776" max="776" width="20.7109375" style="1" customWidth="1"/>
    <col min="777" max="777" width="21.00390625" style="1" customWidth="1"/>
    <col min="778" max="779" width="21.28125" style="1" customWidth="1"/>
    <col min="780" max="781" width="22.421875" style="1" bestFit="1" customWidth="1"/>
    <col min="782" max="782" width="22.28125" style="1" bestFit="1" customWidth="1"/>
    <col min="783" max="783" width="16.7109375" style="1" customWidth="1"/>
    <col min="784" max="784" width="21.421875" style="1" bestFit="1" customWidth="1"/>
    <col min="785" max="785" width="22.28125" style="1" bestFit="1" customWidth="1"/>
    <col min="786" max="1025" width="9.140625" style="1" customWidth="1"/>
    <col min="1026" max="1026" width="4.28125" style="1" customWidth="1"/>
    <col min="1027" max="1027" width="9.8515625" style="1" customWidth="1"/>
    <col min="1028" max="1028" width="55.421875" style="1" bestFit="1" customWidth="1"/>
    <col min="1029" max="1029" width="12.8515625" style="1" customWidth="1"/>
    <col min="1030" max="1030" width="14.8515625" style="1" customWidth="1"/>
    <col min="1031" max="1031" width="14.28125" style="1" customWidth="1"/>
    <col min="1032" max="1032" width="20.7109375" style="1" customWidth="1"/>
    <col min="1033" max="1033" width="21.00390625" style="1" customWidth="1"/>
    <col min="1034" max="1035" width="21.28125" style="1" customWidth="1"/>
    <col min="1036" max="1037" width="22.421875" style="1" bestFit="1" customWidth="1"/>
    <col min="1038" max="1038" width="22.28125" style="1" bestFit="1" customWidth="1"/>
    <col min="1039" max="1039" width="16.7109375" style="1" customWidth="1"/>
    <col min="1040" max="1040" width="21.421875" style="1" bestFit="1" customWidth="1"/>
    <col min="1041" max="1041" width="22.28125" style="1" bestFit="1" customWidth="1"/>
    <col min="1042" max="1281" width="9.140625" style="1" customWidth="1"/>
    <col min="1282" max="1282" width="4.28125" style="1" customWidth="1"/>
    <col min="1283" max="1283" width="9.8515625" style="1" customWidth="1"/>
    <col min="1284" max="1284" width="55.421875" style="1" bestFit="1" customWidth="1"/>
    <col min="1285" max="1285" width="12.8515625" style="1" customWidth="1"/>
    <col min="1286" max="1286" width="14.8515625" style="1" customWidth="1"/>
    <col min="1287" max="1287" width="14.28125" style="1" customWidth="1"/>
    <col min="1288" max="1288" width="20.7109375" style="1" customWidth="1"/>
    <col min="1289" max="1289" width="21.00390625" style="1" customWidth="1"/>
    <col min="1290" max="1291" width="21.28125" style="1" customWidth="1"/>
    <col min="1292" max="1293" width="22.421875" style="1" bestFit="1" customWidth="1"/>
    <col min="1294" max="1294" width="22.28125" style="1" bestFit="1" customWidth="1"/>
    <col min="1295" max="1295" width="16.7109375" style="1" customWidth="1"/>
    <col min="1296" max="1296" width="21.421875" style="1" bestFit="1" customWidth="1"/>
    <col min="1297" max="1297" width="22.28125" style="1" bestFit="1" customWidth="1"/>
    <col min="1298" max="1537" width="9.140625" style="1" customWidth="1"/>
    <col min="1538" max="1538" width="4.28125" style="1" customWidth="1"/>
    <col min="1539" max="1539" width="9.8515625" style="1" customWidth="1"/>
    <col min="1540" max="1540" width="55.421875" style="1" bestFit="1" customWidth="1"/>
    <col min="1541" max="1541" width="12.8515625" style="1" customWidth="1"/>
    <col min="1542" max="1542" width="14.8515625" style="1" customWidth="1"/>
    <col min="1543" max="1543" width="14.28125" style="1" customWidth="1"/>
    <col min="1544" max="1544" width="20.7109375" style="1" customWidth="1"/>
    <col min="1545" max="1545" width="21.00390625" style="1" customWidth="1"/>
    <col min="1546" max="1547" width="21.28125" style="1" customWidth="1"/>
    <col min="1548" max="1549" width="22.421875" style="1" bestFit="1" customWidth="1"/>
    <col min="1550" max="1550" width="22.28125" style="1" bestFit="1" customWidth="1"/>
    <col min="1551" max="1551" width="16.7109375" style="1" customWidth="1"/>
    <col min="1552" max="1552" width="21.421875" style="1" bestFit="1" customWidth="1"/>
    <col min="1553" max="1553" width="22.28125" style="1" bestFit="1" customWidth="1"/>
    <col min="1554" max="1793" width="9.140625" style="1" customWidth="1"/>
    <col min="1794" max="1794" width="4.28125" style="1" customWidth="1"/>
    <col min="1795" max="1795" width="9.8515625" style="1" customWidth="1"/>
    <col min="1796" max="1796" width="55.421875" style="1" bestFit="1" customWidth="1"/>
    <col min="1797" max="1797" width="12.8515625" style="1" customWidth="1"/>
    <col min="1798" max="1798" width="14.8515625" style="1" customWidth="1"/>
    <col min="1799" max="1799" width="14.28125" style="1" customWidth="1"/>
    <col min="1800" max="1800" width="20.7109375" style="1" customWidth="1"/>
    <col min="1801" max="1801" width="21.00390625" style="1" customWidth="1"/>
    <col min="1802" max="1803" width="21.28125" style="1" customWidth="1"/>
    <col min="1804" max="1805" width="22.421875" style="1" bestFit="1" customWidth="1"/>
    <col min="1806" max="1806" width="22.28125" style="1" bestFit="1" customWidth="1"/>
    <col min="1807" max="1807" width="16.7109375" style="1" customWidth="1"/>
    <col min="1808" max="1808" width="21.421875" style="1" bestFit="1" customWidth="1"/>
    <col min="1809" max="1809" width="22.28125" style="1" bestFit="1" customWidth="1"/>
    <col min="1810" max="2049" width="9.140625" style="1" customWidth="1"/>
    <col min="2050" max="2050" width="4.28125" style="1" customWidth="1"/>
    <col min="2051" max="2051" width="9.8515625" style="1" customWidth="1"/>
    <col min="2052" max="2052" width="55.421875" style="1" bestFit="1" customWidth="1"/>
    <col min="2053" max="2053" width="12.8515625" style="1" customWidth="1"/>
    <col min="2054" max="2054" width="14.8515625" style="1" customWidth="1"/>
    <col min="2055" max="2055" width="14.28125" style="1" customWidth="1"/>
    <col min="2056" max="2056" width="20.7109375" style="1" customWidth="1"/>
    <col min="2057" max="2057" width="21.00390625" style="1" customWidth="1"/>
    <col min="2058" max="2059" width="21.28125" style="1" customWidth="1"/>
    <col min="2060" max="2061" width="22.421875" style="1" bestFit="1" customWidth="1"/>
    <col min="2062" max="2062" width="22.28125" style="1" bestFit="1" customWidth="1"/>
    <col min="2063" max="2063" width="16.7109375" style="1" customWidth="1"/>
    <col min="2064" max="2064" width="21.421875" style="1" bestFit="1" customWidth="1"/>
    <col min="2065" max="2065" width="22.28125" style="1" bestFit="1" customWidth="1"/>
    <col min="2066" max="2305" width="9.140625" style="1" customWidth="1"/>
    <col min="2306" max="2306" width="4.28125" style="1" customWidth="1"/>
    <col min="2307" max="2307" width="9.8515625" style="1" customWidth="1"/>
    <col min="2308" max="2308" width="55.421875" style="1" bestFit="1" customWidth="1"/>
    <col min="2309" max="2309" width="12.8515625" style="1" customWidth="1"/>
    <col min="2310" max="2310" width="14.8515625" style="1" customWidth="1"/>
    <col min="2311" max="2311" width="14.28125" style="1" customWidth="1"/>
    <col min="2312" max="2312" width="20.7109375" style="1" customWidth="1"/>
    <col min="2313" max="2313" width="21.00390625" style="1" customWidth="1"/>
    <col min="2314" max="2315" width="21.28125" style="1" customWidth="1"/>
    <col min="2316" max="2317" width="22.421875" style="1" bestFit="1" customWidth="1"/>
    <col min="2318" max="2318" width="22.28125" style="1" bestFit="1" customWidth="1"/>
    <col min="2319" max="2319" width="16.7109375" style="1" customWidth="1"/>
    <col min="2320" max="2320" width="21.421875" style="1" bestFit="1" customWidth="1"/>
    <col min="2321" max="2321" width="22.28125" style="1" bestFit="1" customWidth="1"/>
    <col min="2322" max="2561" width="9.140625" style="1" customWidth="1"/>
    <col min="2562" max="2562" width="4.28125" style="1" customWidth="1"/>
    <col min="2563" max="2563" width="9.8515625" style="1" customWidth="1"/>
    <col min="2564" max="2564" width="55.421875" style="1" bestFit="1" customWidth="1"/>
    <col min="2565" max="2565" width="12.8515625" style="1" customWidth="1"/>
    <col min="2566" max="2566" width="14.8515625" style="1" customWidth="1"/>
    <col min="2567" max="2567" width="14.28125" style="1" customWidth="1"/>
    <col min="2568" max="2568" width="20.7109375" style="1" customWidth="1"/>
    <col min="2569" max="2569" width="21.00390625" style="1" customWidth="1"/>
    <col min="2570" max="2571" width="21.28125" style="1" customWidth="1"/>
    <col min="2572" max="2573" width="22.421875" style="1" bestFit="1" customWidth="1"/>
    <col min="2574" max="2574" width="22.28125" style="1" bestFit="1" customWidth="1"/>
    <col min="2575" max="2575" width="16.7109375" style="1" customWidth="1"/>
    <col min="2576" max="2576" width="21.421875" style="1" bestFit="1" customWidth="1"/>
    <col min="2577" max="2577" width="22.28125" style="1" bestFit="1" customWidth="1"/>
    <col min="2578" max="2817" width="9.140625" style="1" customWidth="1"/>
    <col min="2818" max="2818" width="4.28125" style="1" customWidth="1"/>
    <col min="2819" max="2819" width="9.8515625" style="1" customWidth="1"/>
    <col min="2820" max="2820" width="55.421875" style="1" bestFit="1" customWidth="1"/>
    <col min="2821" max="2821" width="12.8515625" style="1" customWidth="1"/>
    <col min="2822" max="2822" width="14.8515625" style="1" customWidth="1"/>
    <col min="2823" max="2823" width="14.28125" style="1" customWidth="1"/>
    <col min="2824" max="2824" width="20.7109375" style="1" customWidth="1"/>
    <col min="2825" max="2825" width="21.00390625" style="1" customWidth="1"/>
    <col min="2826" max="2827" width="21.28125" style="1" customWidth="1"/>
    <col min="2828" max="2829" width="22.421875" style="1" bestFit="1" customWidth="1"/>
    <col min="2830" max="2830" width="22.28125" style="1" bestFit="1" customWidth="1"/>
    <col min="2831" max="2831" width="16.7109375" style="1" customWidth="1"/>
    <col min="2832" max="2832" width="21.421875" style="1" bestFit="1" customWidth="1"/>
    <col min="2833" max="2833" width="22.28125" style="1" bestFit="1" customWidth="1"/>
    <col min="2834" max="3073" width="9.140625" style="1" customWidth="1"/>
    <col min="3074" max="3074" width="4.28125" style="1" customWidth="1"/>
    <col min="3075" max="3075" width="9.8515625" style="1" customWidth="1"/>
    <col min="3076" max="3076" width="55.421875" style="1" bestFit="1" customWidth="1"/>
    <col min="3077" max="3077" width="12.8515625" style="1" customWidth="1"/>
    <col min="3078" max="3078" width="14.8515625" style="1" customWidth="1"/>
    <col min="3079" max="3079" width="14.28125" style="1" customWidth="1"/>
    <col min="3080" max="3080" width="20.7109375" style="1" customWidth="1"/>
    <col min="3081" max="3081" width="21.00390625" style="1" customWidth="1"/>
    <col min="3082" max="3083" width="21.28125" style="1" customWidth="1"/>
    <col min="3084" max="3085" width="22.421875" style="1" bestFit="1" customWidth="1"/>
    <col min="3086" max="3086" width="22.28125" style="1" bestFit="1" customWidth="1"/>
    <col min="3087" max="3087" width="16.7109375" style="1" customWidth="1"/>
    <col min="3088" max="3088" width="21.421875" style="1" bestFit="1" customWidth="1"/>
    <col min="3089" max="3089" width="22.28125" style="1" bestFit="1" customWidth="1"/>
    <col min="3090" max="3329" width="9.140625" style="1" customWidth="1"/>
    <col min="3330" max="3330" width="4.28125" style="1" customWidth="1"/>
    <col min="3331" max="3331" width="9.8515625" style="1" customWidth="1"/>
    <col min="3332" max="3332" width="55.421875" style="1" bestFit="1" customWidth="1"/>
    <col min="3333" max="3333" width="12.8515625" style="1" customWidth="1"/>
    <col min="3334" max="3334" width="14.8515625" style="1" customWidth="1"/>
    <col min="3335" max="3335" width="14.28125" style="1" customWidth="1"/>
    <col min="3336" max="3336" width="20.7109375" style="1" customWidth="1"/>
    <col min="3337" max="3337" width="21.00390625" style="1" customWidth="1"/>
    <col min="3338" max="3339" width="21.28125" style="1" customWidth="1"/>
    <col min="3340" max="3341" width="22.421875" style="1" bestFit="1" customWidth="1"/>
    <col min="3342" max="3342" width="22.28125" style="1" bestFit="1" customWidth="1"/>
    <col min="3343" max="3343" width="16.7109375" style="1" customWidth="1"/>
    <col min="3344" max="3344" width="21.421875" style="1" bestFit="1" customWidth="1"/>
    <col min="3345" max="3345" width="22.28125" style="1" bestFit="1" customWidth="1"/>
    <col min="3346" max="3585" width="9.140625" style="1" customWidth="1"/>
    <col min="3586" max="3586" width="4.28125" style="1" customWidth="1"/>
    <col min="3587" max="3587" width="9.8515625" style="1" customWidth="1"/>
    <col min="3588" max="3588" width="55.421875" style="1" bestFit="1" customWidth="1"/>
    <col min="3589" max="3589" width="12.8515625" style="1" customWidth="1"/>
    <col min="3590" max="3590" width="14.8515625" style="1" customWidth="1"/>
    <col min="3591" max="3591" width="14.28125" style="1" customWidth="1"/>
    <col min="3592" max="3592" width="20.7109375" style="1" customWidth="1"/>
    <col min="3593" max="3593" width="21.00390625" style="1" customWidth="1"/>
    <col min="3594" max="3595" width="21.28125" style="1" customWidth="1"/>
    <col min="3596" max="3597" width="22.421875" style="1" bestFit="1" customWidth="1"/>
    <col min="3598" max="3598" width="22.28125" style="1" bestFit="1" customWidth="1"/>
    <col min="3599" max="3599" width="16.7109375" style="1" customWidth="1"/>
    <col min="3600" max="3600" width="21.421875" style="1" bestFit="1" customWidth="1"/>
    <col min="3601" max="3601" width="22.28125" style="1" bestFit="1" customWidth="1"/>
    <col min="3602" max="3841" width="9.140625" style="1" customWidth="1"/>
    <col min="3842" max="3842" width="4.28125" style="1" customWidth="1"/>
    <col min="3843" max="3843" width="9.8515625" style="1" customWidth="1"/>
    <col min="3844" max="3844" width="55.421875" style="1" bestFit="1" customWidth="1"/>
    <col min="3845" max="3845" width="12.8515625" style="1" customWidth="1"/>
    <col min="3846" max="3846" width="14.8515625" style="1" customWidth="1"/>
    <col min="3847" max="3847" width="14.28125" style="1" customWidth="1"/>
    <col min="3848" max="3848" width="20.7109375" style="1" customWidth="1"/>
    <col min="3849" max="3849" width="21.00390625" style="1" customWidth="1"/>
    <col min="3850" max="3851" width="21.28125" style="1" customWidth="1"/>
    <col min="3852" max="3853" width="22.421875" style="1" bestFit="1" customWidth="1"/>
    <col min="3854" max="3854" width="22.28125" style="1" bestFit="1" customWidth="1"/>
    <col min="3855" max="3855" width="16.7109375" style="1" customWidth="1"/>
    <col min="3856" max="3856" width="21.421875" style="1" bestFit="1" customWidth="1"/>
    <col min="3857" max="3857" width="22.28125" style="1" bestFit="1" customWidth="1"/>
    <col min="3858" max="4097" width="9.140625" style="1" customWidth="1"/>
    <col min="4098" max="4098" width="4.28125" style="1" customWidth="1"/>
    <col min="4099" max="4099" width="9.8515625" style="1" customWidth="1"/>
    <col min="4100" max="4100" width="55.421875" style="1" bestFit="1" customWidth="1"/>
    <col min="4101" max="4101" width="12.8515625" style="1" customWidth="1"/>
    <col min="4102" max="4102" width="14.8515625" style="1" customWidth="1"/>
    <col min="4103" max="4103" width="14.28125" style="1" customWidth="1"/>
    <col min="4104" max="4104" width="20.7109375" style="1" customWidth="1"/>
    <col min="4105" max="4105" width="21.00390625" style="1" customWidth="1"/>
    <col min="4106" max="4107" width="21.28125" style="1" customWidth="1"/>
    <col min="4108" max="4109" width="22.421875" style="1" bestFit="1" customWidth="1"/>
    <col min="4110" max="4110" width="22.28125" style="1" bestFit="1" customWidth="1"/>
    <col min="4111" max="4111" width="16.7109375" style="1" customWidth="1"/>
    <col min="4112" max="4112" width="21.421875" style="1" bestFit="1" customWidth="1"/>
    <col min="4113" max="4113" width="22.28125" style="1" bestFit="1" customWidth="1"/>
    <col min="4114" max="4353" width="9.140625" style="1" customWidth="1"/>
    <col min="4354" max="4354" width="4.28125" style="1" customWidth="1"/>
    <col min="4355" max="4355" width="9.8515625" style="1" customWidth="1"/>
    <col min="4356" max="4356" width="55.421875" style="1" bestFit="1" customWidth="1"/>
    <col min="4357" max="4357" width="12.8515625" style="1" customWidth="1"/>
    <col min="4358" max="4358" width="14.8515625" style="1" customWidth="1"/>
    <col min="4359" max="4359" width="14.28125" style="1" customWidth="1"/>
    <col min="4360" max="4360" width="20.7109375" style="1" customWidth="1"/>
    <col min="4361" max="4361" width="21.00390625" style="1" customWidth="1"/>
    <col min="4362" max="4363" width="21.28125" style="1" customWidth="1"/>
    <col min="4364" max="4365" width="22.421875" style="1" bestFit="1" customWidth="1"/>
    <col min="4366" max="4366" width="22.28125" style="1" bestFit="1" customWidth="1"/>
    <col min="4367" max="4367" width="16.7109375" style="1" customWidth="1"/>
    <col min="4368" max="4368" width="21.421875" style="1" bestFit="1" customWidth="1"/>
    <col min="4369" max="4369" width="22.28125" style="1" bestFit="1" customWidth="1"/>
    <col min="4370" max="4609" width="9.140625" style="1" customWidth="1"/>
    <col min="4610" max="4610" width="4.28125" style="1" customWidth="1"/>
    <col min="4611" max="4611" width="9.8515625" style="1" customWidth="1"/>
    <col min="4612" max="4612" width="55.421875" style="1" bestFit="1" customWidth="1"/>
    <col min="4613" max="4613" width="12.8515625" style="1" customWidth="1"/>
    <col min="4614" max="4614" width="14.8515625" style="1" customWidth="1"/>
    <col min="4615" max="4615" width="14.28125" style="1" customWidth="1"/>
    <col min="4616" max="4616" width="20.7109375" style="1" customWidth="1"/>
    <col min="4617" max="4617" width="21.00390625" style="1" customWidth="1"/>
    <col min="4618" max="4619" width="21.28125" style="1" customWidth="1"/>
    <col min="4620" max="4621" width="22.421875" style="1" bestFit="1" customWidth="1"/>
    <col min="4622" max="4622" width="22.28125" style="1" bestFit="1" customWidth="1"/>
    <col min="4623" max="4623" width="16.7109375" style="1" customWidth="1"/>
    <col min="4624" max="4624" width="21.421875" style="1" bestFit="1" customWidth="1"/>
    <col min="4625" max="4625" width="22.28125" style="1" bestFit="1" customWidth="1"/>
    <col min="4626" max="4865" width="9.140625" style="1" customWidth="1"/>
    <col min="4866" max="4866" width="4.28125" style="1" customWidth="1"/>
    <col min="4867" max="4867" width="9.8515625" style="1" customWidth="1"/>
    <col min="4868" max="4868" width="55.421875" style="1" bestFit="1" customWidth="1"/>
    <col min="4869" max="4869" width="12.8515625" style="1" customWidth="1"/>
    <col min="4870" max="4870" width="14.8515625" style="1" customWidth="1"/>
    <col min="4871" max="4871" width="14.28125" style="1" customWidth="1"/>
    <col min="4872" max="4872" width="20.7109375" style="1" customWidth="1"/>
    <col min="4873" max="4873" width="21.00390625" style="1" customWidth="1"/>
    <col min="4874" max="4875" width="21.28125" style="1" customWidth="1"/>
    <col min="4876" max="4877" width="22.421875" style="1" bestFit="1" customWidth="1"/>
    <col min="4878" max="4878" width="22.28125" style="1" bestFit="1" customWidth="1"/>
    <col min="4879" max="4879" width="16.7109375" style="1" customWidth="1"/>
    <col min="4880" max="4880" width="21.421875" style="1" bestFit="1" customWidth="1"/>
    <col min="4881" max="4881" width="22.28125" style="1" bestFit="1" customWidth="1"/>
    <col min="4882" max="5121" width="9.140625" style="1" customWidth="1"/>
    <col min="5122" max="5122" width="4.28125" style="1" customWidth="1"/>
    <col min="5123" max="5123" width="9.8515625" style="1" customWidth="1"/>
    <col min="5124" max="5124" width="55.421875" style="1" bestFit="1" customWidth="1"/>
    <col min="5125" max="5125" width="12.8515625" style="1" customWidth="1"/>
    <col min="5126" max="5126" width="14.8515625" style="1" customWidth="1"/>
    <col min="5127" max="5127" width="14.28125" style="1" customWidth="1"/>
    <col min="5128" max="5128" width="20.7109375" style="1" customWidth="1"/>
    <col min="5129" max="5129" width="21.00390625" style="1" customWidth="1"/>
    <col min="5130" max="5131" width="21.28125" style="1" customWidth="1"/>
    <col min="5132" max="5133" width="22.421875" style="1" bestFit="1" customWidth="1"/>
    <col min="5134" max="5134" width="22.28125" style="1" bestFit="1" customWidth="1"/>
    <col min="5135" max="5135" width="16.7109375" style="1" customWidth="1"/>
    <col min="5136" max="5136" width="21.421875" style="1" bestFit="1" customWidth="1"/>
    <col min="5137" max="5137" width="22.28125" style="1" bestFit="1" customWidth="1"/>
    <col min="5138" max="5377" width="9.140625" style="1" customWidth="1"/>
    <col min="5378" max="5378" width="4.28125" style="1" customWidth="1"/>
    <col min="5379" max="5379" width="9.8515625" style="1" customWidth="1"/>
    <col min="5380" max="5380" width="55.421875" style="1" bestFit="1" customWidth="1"/>
    <col min="5381" max="5381" width="12.8515625" style="1" customWidth="1"/>
    <col min="5382" max="5382" width="14.8515625" style="1" customWidth="1"/>
    <col min="5383" max="5383" width="14.28125" style="1" customWidth="1"/>
    <col min="5384" max="5384" width="20.7109375" style="1" customWidth="1"/>
    <col min="5385" max="5385" width="21.00390625" style="1" customWidth="1"/>
    <col min="5386" max="5387" width="21.28125" style="1" customWidth="1"/>
    <col min="5388" max="5389" width="22.421875" style="1" bestFit="1" customWidth="1"/>
    <col min="5390" max="5390" width="22.28125" style="1" bestFit="1" customWidth="1"/>
    <col min="5391" max="5391" width="16.7109375" style="1" customWidth="1"/>
    <col min="5392" max="5392" width="21.421875" style="1" bestFit="1" customWidth="1"/>
    <col min="5393" max="5393" width="22.28125" style="1" bestFit="1" customWidth="1"/>
    <col min="5394" max="5633" width="9.140625" style="1" customWidth="1"/>
    <col min="5634" max="5634" width="4.28125" style="1" customWidth="1"/>
    <col min="5635" max="5635" width="9.8515625" style="1" customWidth="1"/>
    <col min="5636" max="5636" width="55.421875" style="1" bestFit="1" customWidth="1"/>
    <col min="5637" max="5637" width="12.8515625" style="1" customWidth="1"/>
    <col min="5638" max="5638" width="14.8515625" style="1" customWidth="1"/>
    <col min="5639" max="5639" width="14.28125" style="1" customWidth="1"/>
    <col min="5640" max="5640" width="20.7109375" style="1" customWidth="1"/>
    <col min="5641" max="5641" width="21.00390625" style="1" customWidth="1"/>
    <col min="5642" max="5643" width="21.28125" style="1" customWidth="1"/>
    <col min="5644" max="5645" width="22.421875" style="1" bestFit="1" customWidth="1"/>
    <col min="5646" max="5646" width="22.28125" style="1" bestFit="1" customWidth="1"/>
    <col min="5647" max="5647" width="16.7109375" style="1" customWidth="1"/>
    <col min="5648" max="5648" width="21.421875" style="1" bestFit="1" customWidth="1"/>
    <col min="5649" max="5649" width="22.28125" style="1" bestFit="1" customWidth="1"/>
    <col min="5650" max="5889" width="9.140625" style="1" customWidth="1"/>
    <col min="5890" max="5890" width="4.28125" style="1" customWidth="1"/>
    <col min="5891" max="5891" width="9.8515625" style="1" customWidth="1"/>
    <col min="5892" max="5892" width="55.421875" style="1" bestFit="1" customWidth="1"/>
    <col min="5893" max="5893" width="12.8515625" style="1" customWidth="1"/>
    <col min="5894" max="5894" width="14.8515625" style="1" customWidth="1"/>
    <col min="5895" max="5895" width="14.28125" style="1" customWidth="1"/>
    <col min="5896" max="5896" width="20.7109375" style="1" customWidth="1"/>
    <col min="5897" max="5897" width="21.00390625" style="1" customWidth="1"/>
    <col min="5898" max="5899" width="21.28125" style="1" customWidth="1"/>
    <col min="5900" max="5901" width="22.421875" style="1" bestFit="1" customWidth="1"/>
    <col min="5902" max="5902" width="22.28125" style="1" bestFit="1" customWidth="1"/>
    <col min="5903" max="5903" width="16.7109375" style="1" customWidth="1"/>
    <col min="5904" max="5904" width="21.421875" style="1" bestFit="1" customWidth="1"/>
    <col min="5905" max="5905" width="22.28125" style="1" bestFit="1" customWidth="1"/>
    <col min="5906" max="6145" width="9.140625" style="1" customWidth="1"/>
    <col min="6146" max="6146" width="4.28125" style="1" customWidth="1"/>
    <col min="6147" max="6147" width="9.8515625" style="1" customWidth="1"/>
    <col min="6148" max="6148" width="55.421875" style="1" bestFit="1" customWidth="1"/>
    <col min="6149" max="6149" width="12.8515625" style="1" customWidth="1"/>
    <col min="6150" max="6150" width="14.8515625" style="1" customWidth="1"/>
    <col min="6151" max="6151" width="14.28125" style="1" customWidth="1"/>
    <col min="6152" max="6152" width="20.7109375" style="1" customWidth="1"/>
    <col min="6153" max="6153" width="21.00390625" style="1" customWidth="1"/>
    <col min="6154" max="6155" width="21.28125" style="1" customWidth="1"/>
    <col min="6156" max="6157" width="22.421875" style="1" bestFit="1" customWidth="1"/>
    <col min="6158" max="6158" width="22.28125" style="1" bestFit="1" customWidth="1"/>
    <col min="6159" max="6159" width="16.7109375" style="1" customWidth="1"/>
    <col min="6160" max="6160" width="21.421875" style="1" bestFit="1" customWidth="1"/>
    <col min="6161" max="6161" width="22.28125" style="1" bestFit="1" customWidth="1"/>
    <col min="6162" max="6401" width="9.140625" style="1" customWidth="1"/>
    <col min="6402" max="6402" width="4.28125" style="1" customWidth="1"/>
    <col min="6403" max="6403" width="9.8515625" style="1" customWidth="1"/>
    <col min="6404" max="6404" width="55.421875" style="1" bestFit="1" customWidth="1"/>
    <col min="6405" max="6405" width="12.8515625" style="1" customWidth="1"/>
    <col min="6406" max="6406" width="14.8515625" style="1" customWidth="1"/>
    <col min="6407" max="6407" width="14.28125" style="1" customWidth="1"/>
    <col min="6408" max="6408" width="20.7109375" style="1" customWidth="1"/>
    <col min="6409" max="6409" width="21.00390625" style="1" customWidth="1"/>
    <col min="6410" max="6411" width="21.28125" style="1" customWidth="1"/>
    <col min="6412" max="6413" width="22.421875" style="1" bestFit="1" customWidth="1"/>
    <col min="6414" max="6414" width="22.28125" style="1" bestFit="1" customWidth="1"/>
    <col min="6415" max="6415" width="16.7109375" style="1" customWidth="1"/>
    <col min="6416" max="6416" width="21.421875" style="1" bestFit="1" customWidth="1"/>
    <col min="6417" max="6417" width="22.28125" style="1" bestFit="1" customWidth="1"/>
    <col min="6418" max="6657" width="9.140625" style="1" customWidth="1"/>
    <col min="6658" max="6658" width="4.28125" style="1" customWidth="1"/>
    <col min="6659" max="6659" width="9.8515625" style="1" customWidth="1"/>
    <col min="6660" max="6660" width="55.421875" style="1" bestFit="1" customWidth="1"/>
    <col min="6661" max="6661" width="12.8515625" style="1" customWidth="1"/>
    <col min="6662" max="6662" width="14.8515625" style="1" customWidth="1"/>
    <col min="6663" max="6663" width="14.28125" style="1" customWidth="1"/>
    <col min="6664" max="6664" width="20.7109375" style="1" customWidth="1"/>
    <col min="6665" max="6665" width="21.00390625" style="1" customWidth="1"/>
    <col min="6666" max="6667" width="21.28125" style="1" customWidth="1"/>
    <col min="6668" max="6669" width="22.421875" style="1" bestFit="1" customWidth="1"/>
    <col min="6670" max="6670" width="22.28125" style="1" bestFit="1" customWidth="1"/>
    <col min="6671" max="6671" width="16.7109375" style="1" customWidth="1"/>
    <col min="6672" max="6672" width="21.421875" style="1" bestFit="1" customWidth="1"/>
    <col min="6673" max="6673" width="22.28125" style="1" bestFit="1" customWidth="1"/>
    <col min="6674" max="6913" width="9.140625" style="1" customWidth="1"/>
    <col min="6914" max="6914" width="4.28125" style="1" customWidth="1"/>
    <col min="6915" max="6915" width="9.8515625" style="1" customWidth="1"/>
    <col min="6916" max="6916" width="55.421875" style="1" bestFit="1" customWidth="1"/>
    <col min="6917" max="6917" width="12.8515625" style="1" customWidth="1"/>
    <col min="6918" max="6918" width="14.8515625" style="1" customWidth="1"/>
    <col min="6919" max="6919" width="14.28125" style="1" customWidth="1"/>
    <col min="6920" max="6920" width="20.7109375" style="1" customWidth="1"/>
    <col min="6921" max="6921" width="21.00390625" style="1" customWidth="1"/>
    <col min="6922" max="6923" width="21.28125" style="1" customWidth="1"/>
    <col min="6924" max="6925" width="22.421875" style="1" bestFit="1" customWidth="1"/>
    <col min="6926" max="6926" width="22.28125" style="1" bestFit="1" customWidth="1"/>
    <col min="6927" max="6927" width="16.7109375" style="1" customWidth="1"/>
    <col min="6928" max="6928" width="21.421875" style="1" bestFit="1" customWidth="1"/>
    <col min="6929" max="6929" width="22.28125" style="1" bestFit="1" customWidth="1"/>
    <col min="6930" max="7169" width="9.140625" style="1" customWidth="1"/>
    <col min="7170" max="7170" width="4.28125" style="1" customWidth="1"/>
    <col min="7171" max="7171" width="9.8515625" style="1" customWidth="1"/>
    <col min="7172" max="7172" width="55.421875" style="1" bestFit="1" customWidth="1"/>
    <col min="7173" max="7173" width="12.8515625" style="1" customWidth="1"/>
    <col min="7174" max="7174" width="14.8515625" style="1" customWidth="1"/>
    <col min="7175" max="7175" width="14.28125" style="1" customWidth="1"/>
    <col min="7176" max="7176" width="20.7109375" style="1" customWidth="1"/>
    <col min="7177" max="7177" width="21.00390625" style="1" customWidth="1"/>
    <col min="7178" max="7179" width="21.28125" style="1" customWidth="1"/>
    <col min="7180" max="7181" width="22.421875" style="1" bestFit="1" customWidth="1"/>
    <col min="7182" max="7182" width="22.28125" style="1" bestFit="1" customWidth="1"/>
    <col min="7183" max="7183" width="16.7109375" style="1" customWidth="1"/>
    <col min="7184" max="7184" width="21.421875" style="1" bestFit="1" customWidth="1"/>
    <col min="7185" max="7185" width="22.28125" style="1" bestFit="1" customWidth="1"/>
    <col min="7186" max="7425" width="9.140625" style="1" customWidth="1"/>
    <col min="7426" max="7426" width="4.28125" style="1" customWidth="1"/>
    <col min="7427" max="7427" width="9.8515625" style="1" customWidth="1"/>
    <col min="7428" max="7428" width="55.421875" style="1" bestFit="1" customWidth="1"/>
    <col min="7429" max="7429" width="12.8515625" style="1" customWidth="1"/>
    <col min="7430" max="7430" width="14.8515625" style="1" customWidth="1"/>
    <col min="7431" max="7431" width="14.28125" style="1" customWidth="1"/>
    <col min="7432" max="7432" width="20.7109375" style="1" customWidth="1"/>
    <col min="7433" max="7433" width="21.00390625" style="1" customWidth="1"/>
    <col min="7434" max="7435" width="21.28125" style="1" customWidth="1"/>
    <col min="7436" max="7437" width="22.421875" style="1" bestFit="1" customWidth="1"/>
    <col min="7438" max="7438" width="22.28125" style="1" bestFit="1" customWidth="1"/>
    <col min="7439" max="7439" width="16.7109375" style="1" customWidth="1"/>
    <col min="7440" max="7440" width="21.421875" style="1" bestFit="1" customWidth="1"/>
    <col min="7441" max="7441" width="22.28125" style="1" bestFit="1" customWidth="1"/>
    <col min="7442" max="7681" width="9.140625" style="1" customWidth="1"/>
    <col min="7682" max="7682" width="4.28125" style="1" customWidth="1"/>
    <col min="7683" max="7683" width="9.8515625" style="1" customWidth="1"/>
    <col min="7684" max="7684" width="55.421875" style="1" bestFit="1" customWidth="1"/>
    <col min="7685" max="7685" width="12.8515625" style="1" customWidth="1"/>
    <col min="7686" max="7686" width="14.8515625" style="1" customWidth="1"/>
    <col min="7687" max="7687" width="14.28125" style="1" customWidth="1"/>
    <col min="7688" max="7688" width="20.7109375" style="1" customWidth="1"/>
    <col min="7689" max="7689" width="21.00390625" style="1" customWidth="1"/>
    <col min="7690" max="7691" width="21.28125" style="1" customWidth="1"/>
    <col min="7692" max="7693" width="22.421875" style="1" bestFit="1" customWidth="1"/>
    <col min="7694" max="7694" width="22.28125" style="1" bestFit="1" customWidth="1"/>
    <col min="7695" max="7695" width="16.7109375" style="1" customWidth="1"/>
    <col min="7696" max="7696" width="21.421875" style="1" bestFit="1" customWidth="1"/>
    <col min="7697" max="7697" width="22.28125" style="1" bestFit="1" customWidth="1"/>
    <col min="7698" max="7937" width="9.140625" style="1" customWidth="1"/>
    <col min="7938" max="7938" width="4.28125" style="1" customWidth="1"/>
    <col min="7939" max="7939" width="9.8515625" style="1" customWidth="1"/>
    <col min="7940" max="7940" width="55.421875" style="1" bestFit="1" customWidth="1"/>
    <col min="7941" max="7941" width="12.8515625" style="1" customWidth="1"/>
    <col min="7942" max="7942" width="14.8515625" style="1" customWidth="1"/>
    <col min="7943" max="7943" width="14.28125" style="1" customWidth="1"/>
    <col min="7944" max="7944" width="20.7109375" style="1" customWidth="1"/>
    <col min="7945" max="7945" width="21.00390625" style="1" customWidth="1"/>
    <col min="7946" max="7947" width="21.28125" style="1" customWidth="1"/>
    <col min="7948" max="7949" width="22.421875" style="1" bestFit="1" customWidth="1"/>
    <col min="7950" max="7950" width="22.28125" style="1" bestFit="1" customWidth="1"/>
    <col min="7951" max="7951" width="16.7109375" style="1" customWidth="1"/>
    <col min="7952" max="7952" width="21.421875" style="1" bestFit="1" customWidth="1"/>
    <col min="7953" max="7953" width="22.28125" style="1" bestFit="1" customWidth="1"/>
    <col min="7954" max="8193" width="9.140625" style="1" customWidth="1"/>
    <col min="8194" max="8194" width="4.28125" style="1" customWidth="1"/>
    <col min="8195" max="8195" width="9.8515625" style="1" customWidth="1"/>
    <col min="8196" max="8196" width="55.421875" style="1" bestFit="1" customWidth="1"/>
    <col min="8197" max="8197" width="12.8515625" style="1" customWidth="1"/>
    <col min="8198" max="8198" width="14.8515625" style="1" customWidth="1"/>
    <col min="8199" max="8199" width="14.28125" style="1" customWidth="1"/>
    <col min="8200" max="8200" width="20.7109375" style="1" customWidth="1"/>
    <col min="8201" max="8201" width="21.00390625" style="1" customWidth="1"/>
    <col min="8202" max="8203" width="21.28125" style="1" customWidth="1"/>
    <col min="8204" max="8205" width="22.421875" style="1" bestFit="1" customWidth="1"/>
    <col min="8206" max="8206" width="22.28125" style="1" bestFit="1" customWidth="1"/>
    <col min="8207" max="8207" width="16.7109375" style="1" customWidth="1"/>
    <col min="8208" max="8208" width="21.421875" style="1" bestFit="1" customWidth="1"/>
    <col min="8209" max="8209" width="22.28125" style="1" bestFit="1" customWidth="1"/>
    <col min="8210" max="8449" width="9.140625" style="1" customWidth="1"/>
    <col min="8450" max="8450" width="4.28125" style="1" customWidth="1"/>
    <col min="8451" max="8451" width="9.8515625" style="1" customWidth="1"/>
    <col min="8452" max="8452" width="55.421875" style="1" bestFit="1" customWidth="1"/>
    <col min="8453" max="8453" width="12.8515625" style="1" customWidth="1"/>
    <col min="8454" max="8454" width="14.8515625" style="1" customWidth="1"/>
    <col min="8455" max="8455" width="14.28125" style="1" customWidth="1"/>
    <col min="8456" max="8456" width="20.7109375" style="1" customWidth="1"/>
    <col min="8457" max="8457" width="21.00390625" style="1" customWidth="1"/>
    <col min="8458" max="8459" width="21.28125" style="1" customWidth="1"/>
    <col min="8460" max="8461" width="22.421875" style="1" bestFit="1" customWidth="1"/>
    <col min="8462" max="8462" width="22.28125" style="1" bestFit="1" customWidth="1"/>
    <col min="8463" max="8463" width="16.7109375" style="1" customWidth="1"/>
    <col min="8464" max="8464" width="21.421875" style="1" bestFit="1" customWidth="1"/>
    <col min="8465" max="8465" width="22.28125" style="1" bestFit="1" customWidth="1"/>
    <col min="8466" max="8705" width="9.140625" style="1" customWidth="1"/>
    <col min="8706" max="8706" width="4.28125" style="1" customWidth="1"/>
    <col min="8707" max="8707" width="9.8515625" style="1" customWidth="1"/>
    <col min="8708" max="8708" width="55.421875" style="1" bestFit="1" customWidth="1"/>
    <col min="8709" max="8709" width="12.8515625" style="1" customWidth="1"/>
    <col min="8710" max="8710" width="14.8515625" style="1" customWidth="1"/>
    <col min="8711" max="8711" width="14.28125" style="1" customWidth="1"/>
    <col min="8712" max="8712" width="20.7109375" style="1" customWidth="1"/>
    <col min="8713" max="8713" width="21.00390625" style="1" customWidth="1"/>
    <col min="8714" max="8715" width="21.28125" style="1" customWidth="1"/>
    <col min="8716" max="8717" width="22.421875" style="1" bestFit="1" customWidth="1"/>
    <col min="8718" max="8718" width="22.28125" style="1" bestFit="1" customWidth="1"/>
    <col min="8719" max="8719" width="16.7109375" style="1" customWidth="1"/>
    <col min="8720" max="8720" width="21.421875" style="1" bestFit="1" customWidth="1"/>
    <col min="8721" max="8721" width="22.28125" style="1" bestFit="1" customWidth="1"/>
    <col min="8722" max="8961" width="9.140625" style="1" customWidth="1"/>
    <col min="8962" max="8962" width="4.28125" style="1" customWidth="1"/>
    <col min="8963" max="8963" width="9.8515625" style="1" customWidth="1"/>
    <col min="8964" max="8964" width="55.421875" style="1" bestFit="1" customWidth="1"/>
    <col min="8965" max="8965" width="12.8515625" style="1" customWidth="1"/>
    <col min="8966" max="8966" width="14.8515625" style="1" customWidth="1"/>
    <col min="8967" max="8967" width="14.28125" style="1" customWidth="1"/>
    <col min="8968" max="8968" width="20.7109375" style="1" customWidth="1"/>
    <col min="8969" max="8969" width="21.00390625" style="1" customWidth="1"/>
    <col min="8970" max="8971" width="21.28125" style="1" customWidth="1"/>
    <col min="8972" max="8973" width="22.421875" style="1" bestFit="1" customWidth="1"/>
    <col min="8974" max="8974" width="22.28125" style="1" bestFit="1" customWidth="1"/>
    <col min="8975" max="8975" width="16.7109375" style="1" customWidth="1"/>
    <col min="8976" max="8976" width="21.421875" style="1" bestFit="1" customWidth="1"/>
    <col min="8977" max="8977" width="22.28125" style="1" bestFit="1" customWidth="1"/>
    <col min="8978" max="9217" width="9.140625" style="1" customWidth="1"/>
    <col min="9218" max="9218" width="4.28125" style="1" customWidth="1"/>
    <col min="9219" max="9219" width="9.8515625" style="1" customWidth="1"/>
    <col min="9220" max="9220" width="55.421875" style="1" bestFit="1" customWidth="1"/>
    <col min="9221" max="9221" width="12.8515625" style="1" customWidth="1"/>
    <col min="9222" max="9222" width="14.8515625" style="1" customWidth="1"/>
    <col min="9223" max="9223" width="14.28125" style="1" customWidth="1"/>
    <col min="9224" max="9224" width="20.7109375" style="1" customWidth="1"/>
    <col min="9225" max="9225" width="21.00390625" style="1" customWidth="1"/>
    <col min="9226" max="9227" width="21.28125" style="1" customWidth="1"/>
    <col min="9228" max="9229" width="22.421875" style="1" bestFit="1" customWidth="1"/>
    <col min="9230" max="9230" width="22.28125" style="1" bestFit="1" customWidth="1"/>
    <col min="9231" max="9231" width="16.7109375" style="1" customWidth="1"/>
    <col min="9232" max="9232" width="21.421875" style="1" bestFit="1" customWidth="1"/>
    <col min="9233" max="9233" width="22.28125" style="1" bestFit="1" customWidth="1"/>
    <col min="9234" max="9473" width="9.140625" style="1" customWidth="1"/>
    <col min="9474" max="9474" width="4.28125" style="1" customWidth="1"/>
    <col min="9475" max="9475" width="9.8515625" style="1" customWidth="1"/>
    <col min="9476" max="9476" width="55.421875" style="1" bestFit="1" customWidth="1"/>
    <col min="9477" max="9477" width="12.8515625" style="1" customWidth="1"/>
    <col min="9478" max="9478" width="14.8515625" style="1" customWidth="1"/>
    <col min="9479" max="9479" width="14.28125" style="1" customWidth="1"/>
    <col min="9480" max="9480" width="20.7109375" style="1" customWidth="1"/>
    <col min="9481" max="9481" width="21.00390625" style="1" customWidth="1"/>
    <col min="9482" max="9483" width="21.28125" style="1" customWidth="1"/>
    <col min="9484" max="9485" width="22.421875" style="1" bestFit="1" customWidth="1"/>
    <col min="9486" max="9486" width="22.28125" style="1" bestFit="1" customWidth="1"/>
    <col min="9487" max="9487" width="16.7109375" style="1" customWidth="1"/>
    <col min="9488" max="9488" width="21.421875" style="1" bestFit="1" customWidth="1"/>
    <col min="9489" max="9489" width="22.28125" style="1" bestFit="1" customWidth="1"/>
    <col min="9490" max="9729" width="9.140625" style="1" customWidth="1"/>
    <col min="9730" max="9730" width="4.28125" style="1" customWidth="1"/>
    <col min="9731" max="9731" width="9.8515625" style="1" customWidth="1"/>
    <col min="9732" max="9732" width="55.421875" style="1" bestFit="1" customWidth="1"/>
    <col min="9733" max="9733" width="12.8515625" style="1" customWidth="1"/>
    <col min="9734" max="9734" width="14.8515625" style="1" customWidth="1"/>
    <col min="9735" max="9735" width="14.28125" style="1" customWidth="1"/>
    <col min="9736" max="9736" width="20.7109375" style="1" customWidth="1"/>
    <col min="9737" max="9737" width="21.00390625" style="1" customWidth="1"/>
    <col min="9738" max="9739" width="21.28125" style="1" customWidth="1"/>
    <col min="9740" max="9741" width="22.421875" style="1" bestFit="1" customWidth="1"/>
    <col min="9742" max="9742" width="22.28125" style="1" bestFit="1" customWidth="1"/>
    <col min="9743" max="9743" width="16.7109375" style="1" customWidth="1"/>
    <col min="9744" max="9744" width="21.421875" style="1" bestFit="1" customWidth="1"/>
    <col min="9745" max="9745" width="22.28125" style="1" bestFit="1" customWidth="1"/>
    <col min="9746" max="9985" width="9.140625" style="1" customWidth="1"/>
    <col min="9986" max="9986" width="4.28125" style="1" customWidth="1"/>
    <col min="9987" max="9987" width="9.8515625" style="1" customWidth="1"/>
    <col min="9988" max="9988" width="55.421875" style="1" bestFit="1" customWidth="1"/>
    <col min="9989" max="9989" width="12.8515625" style="1" customWidth="1"/>
    <col min="9990" max="9990" width="14.8515625" style="1" customWidth="1"/>
    <col min="9991" max="9991" width="14.28125" style="1" customWidth="1"/>
    <col min="9992" max="9992" width="20.7109375" style="1" customWidth="1"/>
    <col min="9993" max="9993" width="21.00390625" style="1" customWidth="1"/>
    <col min="9994" max="9995" width="21.28125" style="1" customWidth="1"/>
    <col min="9996" max="9997" width="22.421875" style="1" bestFit="1" customWidth="1"/>
    <col min="9998" max="9998" width="22.28125" style="1" bestFit="1" customWidth="1"/>
    <col min="9999" max="9999" width="16.7109375" style="1" customWidth="1"/>
    <col min="10000" max="10000" width="21.421875" style="1" bestFit="1" customWidth="1"/>
    <col min="10001" max="10001" width="22.28125" style="1" bestFit="1" customWidth="1"/>
    <col min="10002" max="10241" width="9.140625" style="1" customWidth="1"/>
    <col min="10242" max="10242" width="4.28125" style="1" customWidth="1"/>
    <col min="10243" max="10243" width="9.8515625" style="1" customWidth="1"/>
    <col min="10244" max="10244" width="55.421875" style="1" bestFit="1" customWidth="1"/>
    <col min="10245" max="10245" width="12.8515625" style="1" customWidth="1"/>
    <col min="10246" max="10246" width="14.8515625" style="1" customWidth="1"/>
    <col min="10247" max="10247" width="14.28125" style="1" customWidth="1"/>
    <col min="10248" max="10248" width="20.7109375" style="1" customWidth="1"/>
    <col min="10249" max="10249" width="21.00390625" style="1" customWidth="1"/>
    <col min="10250" max="10251" width="21.28125" style="1" customWidth="1"/>
    <col min="10252" max="10253" width="22.421875" style="1" bestFit="1" customWidth="1"/>
    <col min="10254" max="10254" width="22.28125" style="1" bestFit="1" customWidth="1"/>
    <col min="10255" max="10255" width="16.7109375" style="1" customWidth="1"/>
    <col min="10256" max="10256" width="21.421875" style="1" bestFit="1" customWidth="1"/>
    <col min="10257" max="10257" width="22.28125" style="1" bestFit="1" customWidth="1"/>
    <col min="10258" max="10497" width="9.140625" style="1" customWidth="1"/>
    <col min="10498" max="10498" width="4.28125" style="1" customWidth="1"/>
    <col min="10499" max="10499" width="9.8515625" style="1" customWidth="1"/>
    <col min="10500" max="10500" width="55.421875" style="1" bestFit="1" customWidth="1"/>
    <col min="10501" max="10501" width="12.8515625" style="1" customWidth="1"/>
    <col min="10502" max="10502" width="14.8515625" style="1" customWidth="1"/>
    <col min="10503" max="10503" width="14.28125" style="1" customWidth="1"/>
    <col min="10504" max="10504" width="20.7109375" style="1" customWidth="1"/>
    <col min="10505" max="10505" width="21.00390625" style="1" customWidth="1"/>
    <col min="10506" max="10507" width="21.28125" style="1" customWidth="1"/>
    <col min="10508" max="10509" width="22.421875" style="1" bestFit="1" customWidth="1"/>
    <col min="10510" max="10510" width="22.28125" style="1" bestFit="1" customWidth="1"/>
    <col min="10511" max="10511" width="16.7109375" style="1" customWidth="1"/>
    <col min="10512" max="10512" width="21.421875" style="1" bestFit="1" customWidth="1"/>
    <col min="10513" max="10513" width="22.28125" style="1" bestFit="1" customWidth="1"/>
    <col min="10514" max="10753" width="9.140625" style="1" customWidth="1"/>
    <col min="10754" max="10754" width="4.28125" style="1" customWidth="1"/>
    <col min="10755" max="10755" width="9.8515625" style="1" customWidth="1"/>
    <col min="10756" max="10756" width="55.421875" style="1" bestFit="1" customWidth="1"/>
    <col min="10757" max="10757" width="12.8515625" style="1" customWidth="1"/>
    <col min="10758" max="10758" width="14.8515625" style="1" customWidth="1"/>
    <col min="10759" max="10759" width="14.28125" style="1" customWidth="1"/>
    <col min="10760" max="10760" width="20.7109375" style="1" customWidth="1"/>
    <col min="10761" max="10761" width="21.00390625" style="1" customWidth="1"/>
    <col min="10762" max="10763" width="21.28125" style="1" customWidth="1"/>
    <col min="10764" max="10765" width="22.421875" style="1" bestFit="1" customWidth="1"/>
    <col min="10766" max="10766" width="22.28125" style="1" bestFit="1" customWidth="1"/>
    <col min="10767" max="10767" width="16.7109375" style="1" customWidth="1"/>
    <col min="10768" max="10768" width="21.421875" style="1" bestFit="1" customWidth="1"/>
    <col min="10769" max="10769" width="22.28125" style="1" bestFit="1" customWidth="1"/>
    <col min="10770" max="11009" width="9.140625" style="1" customWidth="1"/>
    <col min="11010" max="11010" width="4.28125" style="1" customWidth="1"/>
    <col min="11011" max="11011" width="9.8515625" style="1" customWidth="1"/>
    <col min="11012" max="11012" width="55.421875" style="1" bestFit="1" customWidth="1"/>
    <col min="11013" max="11013" width="12.8515625" style="1" customWidth="1"/>
    <col min="11014" max="11014" width="14.8515625" style="1" customWidth="1"/>
    <col min="11015" max="11015" width="14.28125" style="1" customWidth="1"/>
    <col min="11016" max="11016" width="20.7109375" style="1" customWidth="1"/>
    <col min="11017" max="11017" width="21.00390625" style="1" customWidth="1"/>
    <col min="11018" max="11019" width="21.28125" style="1" customWidth="1"/>
    <col min="11020" max="11021" width="22.421875" style="1" bestFit="1" customWidth="1"/>
    <col min="11022" max="11022" width="22.28125" style="1" bestFit="1" customWidth="1"/>
    <col min="11023" max="11023" width="16.7109375" style="1" customWidth="1"/>
    <col min="11024" max="11024" width="21.421875" style="1" bestFit="1" customWidth="1"/>
    <col min="11025" max="11025" width="22.28125" style="1" bestFit="1" customWidth="1"/>
    <col min="11026" max="11265" width="9.140625" style="1" customWidth="1"/>
    <col min="11266" max="11266" width="4.28125" style="1" customWidth="1"/>
    <col min="11267" max="11267" width="9.8515625" style="1" customWidth="1"/>
    <col min="11268" max="11268" width="55.421875" style="1" bestFit="1" customWidth="1"/>
    <col min="11269" max="11269" width="12.8515625" style="1" customWidth="1"/>
    <col min="11270" max="11270" width="14.8515625" style="1" customWidth="1"/>
    <col min="11271" max="11271" width="14.28125" style="1" customWidth="1"/>
    <col min="11272" max="11272" width="20.7109375" style="1" customWidth="1"/>
    <col min="11273" max="11273" width="21.00390625" style="1" customWidth="1"/>
    <col min="11274" max="11275" width="21.28125" style="1" customWidth="1"/>
    <col min="11276" max="11277" width="22.421875" style="1" bestFit="1" customWidth="1"/>
    <col min="11278" max="11278" width="22.28125" style="1" bestFit="1" customWidth="1"/>
    <col min="11279" max="11279" width="16.7109375" style="1" customWidth="1"/>
    <col min="11280" max="11280" width="21.421875" style="1" bestFit="1" customWidth="1"/>
    <col min="11281" max="11281" width="22.28125" style="1" bestFit="1" customWidth="1"/>
    <col min="11282" max="11521" width="9.140625" style="1" customWidth="1"/>
    <col min="11522" max="11522" width="4.28125" style="1" customWidth="1"/>
    <col min="11523" max="11523" width="9.8515625" style="1" customWidth="1"/>
    <col min="11524" max="11524" width="55.421875" style="1" bestFit="1" customWidth="1"/>
    <col min="11525" max="11525" width="12.8515625" style="1" customWidth="1"/>
    <col min="11526" max="11526" width="14.8515625" style="1" customWidth="1"/>
    <col min="11527" max="11527" width="14.28125" style="1" customWidth="1"/>
    <col min="11528" max="11528" width="20.7109375" style="1" customWidth="1"/>
    <col min="11529" max="11529" width="21.00390625" style="1" customWidth="1"/>
    <col min="11530" max="11531" width="21.28125" style="1" customWidth="1"/>
    <col min="11532" max="11533" width="22.421875" style="1" bestFit="1" customWidth="1"/>
    <col min="11534" max="11534" width="22.28125" style="1" bestFit="1" customWidth="1"/>
    <col min="11535" max="11535" width="16.7109375" style="1" customWidth="1"/>
    <col min="11536" max="11536" width="21.421875" style="1" bestFit="1" customWidth="1"/>
    <col min="11537" max="11537" width="22.28125" style="1" bestFit="1" customWidth="1"/>
    <col min="11538" max="11777" width="9.140625" style="1" customWidth="1"/>
    <col min="11778" max="11778" width="4.28125" style="1" customWidth="1"/>
    <col min="11779" max="11779" width="9.8515625" style="1" customWidth="1"/>
    <col min="11780" max="11780" width="55.421875" style="1" bestFit="1" customWidth="1"/>
    <col min="11781" max="11781" width="12.8515625" style="1" customWidth="1"/>
    <col min="11782" max="11782" width="14.8515625" style="1" customWidth="1"/>
    <col min="11783" max="11783" width="14.28125" style="1" customWidth="1"/>
    <col min="11784" max="11784" width="20.7109375" style="1" customWidth="1"/>
    <col min="11785" max="11785" width="21.00390625" style="1" customWidth="1"/>
    <col min="11786" max="11787" width="21.28125" style="1" customWidth="1"/>
    <col min="11788" max="11789" width="22.421875" style="1" bestFit="1" customWidth="1"/>
    <col min="11790" max="11790" width="22.28125" style="1" bestFit="1" customWidth="1"/>
    <col min="11791" max="11791" width="16.7109375" style="1" customWidth="1"/>
    <col min="11792" max="11792" width="21.421875" style="1" bestFit="1" customWidth="1"/>
    <col min="11793" max="11793" width="22.28125" style="1" bestFit="1" customWidth="1"/>
    <col min="11794" max="12033" width="9.140625" style="1" customWidth="1"/>
    <col min="12034" max="12034" width="4.28125" style="1" customWidth="1"/>
    <col min="12035" max="12035" width="9.8515625" style="1" customWidth="1"/>
    <col min="12036" max="12036" width="55.421875" style="1" bestFit="1" customWidth="1"/>
    <col min="12037" max="12037" width="12.8515625" style="1" customWidth="1"/>
    <col min="12038" max="12038" width="14.8515625" style="1" customWidth="1"/>
    <col min="12039" max="12039" width="14.28125" style="1" customWidth="1"/>
    <col min="12040" max="12040" width="20.7109375" style="1" customWidth="1"/>
    <col min="12041" max="12041" width="21.00390625" style="1" customWidth="1"/>
    <col min="12042" max="12043" width="21.28125" style="1" customWidth="1"/>
    <col min="12044" max="12045" width="22.421875" style="1" bestFit="1" customWidth="1"/>
    <col min="12046" max="12046" width="22.28125" style="1" bestFit="1" customWidth="1"/>
    <col min="12047" max="12047" width="16.7109375" style="1" customWidth="1"/>
    <col min="12048" max="12048" width="21.421875" style="1" bestFit="1" customWidth="1"/>
    <col min="12049" max="12049" width="22.28125" style="1" bestFit="1" customWidth="1"/>
    <col min="12050" max="12289" width="9.140625" style="1" customWidth="1"/>
    <col min="12290" max="12290" width="4.28125" style="1" customWidth="1"/>
    <col min="12291" max="12291" width="9.8515625" style="1" customWidth="1"/>
    <col min="12292" max="12292" width="55.421875" style="1" bestFit="1" customWidth="1"/>
    <col min="12293" max="12293" width="12.8515625" style="1" customWidth="1"/>
    <col min="12294" max="12294" width="14.8515625" style="1" customWidth="1"/>
    <col min="12295" max="12295" width="14.28125" style="1" customWidth="1"/>
    <col min="12296" max="12296" width="20.7109375" style="1" customWidth="1"/>
    <col min="12297" max="12297" width="21.00390625" style="1" customWidth="1"/>
    <col min="12298" max="12299" width="21.28125" style="1" customWidth="1"/>
    <col min="12300" max="12301" width="22.421875" style="1" bestFit="1" customWidth="1"/>
    <col min="12302" max="12302" width="22.28125" style="1" bestFit="1" customWidth="1"/>
    <col min="12303" max="12303" width="16.7109375" style="1" customWidth="1"/>
    <col min="12304" max="12304" width="21.421875" style="1" bestFit="1" customWidth="1"/>
    <col min="12305" max="12305" width="22.28125" style="1" bestFit="1" customWidth="1"/>
    <col min="12306" max="12545" width="9.140625" style="1" customWidth="1"/>
    <col min="12546" max="12546" width="4.28125" style="1" customWidth="1"/>
    <col min="12547" max="12547" width="9.8515625" style="1" customWidth="1"/>
    <col min="12548" max="12548" width="55.421875" style="1" bestFit="1" customWidth="1"/>
    <col min="12549" max="12549" width="12.8515625" style="1" customWidth="1"/>
    <col min="12550" max="12550" width="14.8515625" style="1" customWidth="1"/>
    <col min="12551" max="12551" width="14.28125" style="1" customWidth="1"/>
    <col min="12552" max="12552" width="20.7109375" style="1" customWidth="1"/>
    <col min="12553" max="12553" width="21.00390625" style="1" customWidth="1"/>
    <col min="12554" max="12555" width="21.28125" style="1" customWidth="1"/>
    <col min="12556" max="12557" width="22.421875" style="1" bestFit="1" customWidth="1"/>
    <col min="12558" max="12558" width="22.28125" style="1" bestFit="1" customWidth="1"/>
    <col min="12559" max="12559" width="16.7109375" style="1" customWidth="1"/>
    <col min="12560" max="12560" width="21.421875" style="1" bestFit="1" customWidth="1"/>
    <col min="12561" max="12561" width="22.28125" style="1" bestFit="1" customWidth="1"/>
    <col min="12562" max="12801" width="9.140625" style="1" customWidth="1"/>
    <col min="12802" max="12802" width="4.28125" style="1" customWidth="1"/>
    <col min="12803" max="12803" width="9.8515625" style="1" customWidth="1"/>
    <col min="12804" max="12804" width="55.421875" style="1" bestFit="1" customWidth="1"/>
    <col min="12805" max="12805" width="12.8515625" style="1" customWidth="1"/>
    <col min="12806" max="12806" width="14.8515625" style="1" customWidth="1"/>
    <col min="12807" max="12807" width="14.28125" style="1" customWidth="1"/>
    <col min="12808" max="12808" width="20.7109375" style="1" customWidth="1"/>
    <col min="12809" max="12809" width="21.00390625" style="1" customWidth="1"/>
    <col min="12810" max="12811" width="21.28125" style="1" customWidth="1"/>
    <col min="12812" max="12813" width="22.421875" style="1" bestFit="1" customWidth="1"/>
    <col min="12814" max="12814" width="22.28125" style="1" bestFit="1" customWidth="1"/>
    <col min="12815" max="12815" width="16.7109375" style="1" customWidth="1"/>
    <col min="12816" max="12816" width="21.421875" style="1" bestFit="1" customWidth="1"/>
    <col min="12817" max="12817" width="22.28125" style="1" bestFit="1" customWidth="1"/>
    <col min="12818" max="13057" width="9.140625" style="1" customWidth="1"/>
    <col min="13058" max="13058" width="4.28125" style="1" customWidth="1"/>
    <col min="13059" max="13059" width="9.8515625" style="1" customWidth="1"/>
    <col min="13060" max="13060" width="55.421875" style="1" bestFit="1" customWidth="1"/>
    <col min="13061" max="13061" width="12.8515625" style="1" customWidth="1"/>
    <col min="13062" max="13062" width="14.8515625" style="1" customWidth="1"/>
    <col min="13063" max="13063" width="14.28125" style="1" customWidth="1"/>
    <col min="13064" max="13064" width="20.7109375" style="1" customWidth="1"/>
    <col min="13065" max="13065" width="21.00390625" style="1" customWidth="1"/>
    <col min="13066" max="13067" width="21.28125" style="1" customWidth="1"/>
    <col min="13068" max="13069" width="22.421875" style="1" bestFit="1" customWidth="1"/>
    <col min="13070" max="13070" width="22.28125" style="1" bestFit="1" customWidth="1"/>
    <col min="13071" max="13071" width="16.7109375" style="1" customWidth="1"/>
    <col min="13072" max="13072" width="21.421875" style="1" bestFit="1" customWidth="1"/>
    <col min="13073" max="13073" width="22.28125" style="1" bestFit="1" customWidth="1"/>
    <col min="13074" max="13313" width="9.140625" style="1" customWidth="1"/>
    <col min="13314" max="13314" width="4.28125" style="1" customWidth="1"/>
    <col min="13315" max="13315" width="9.8515625" style="1" customWidth="1"/>
    <col min="13316" max="13316" width="55.421875" style="1" bestFit="1" customWidth="1"/>
    <col min="13317" max="13317" width="12.8515625" style="1" customWidth="1"/>
    <col min="13318" max="13318" width="14.8515625" style="1" customWidth="1"/>
    <col min="13319" max="13319" width="14.28125" style="1" customWidth="1"/>
    <col min="13320" max="13320" width="20.7109375" style="1" customWidth="1"/>
    <col min="13321" max="13321" width="21.00390625" style="1" customWidth="1"/>
    <col min="13322" max="13323" width="21.28125" style="1" customWidth="1"/>
    <col min="13324" max="13325" width="22.421875" style="1" bestFit="1" customWidth="1"/>
    <col min="13326" max="13326" width="22.28125" style="1" bestFit="1" customWidth="1"/>
    <col min="13327" max="13327" width="16.7109375" style="1" customWidth="1"/>
    <col min="13328" max="13328" width="21.421875" style="1" bestFit="1" customWidth="1"/>
    <col min="13329" max="13329" width="22.28125" style="1" bestFit="1" customWidth="1"/>
    <col min="13330" max="13569" width="9.140625" style="1" customWidth="1"/>
    <col min="13570" max="13570" width="4.28125" style="1" customWidth="1"/>
    <col min="13571" max="13571" width="9.8515625" style="1" customWidth="1"/>
    <col min="13572" max="13572" width="55.421875" style="1" bestFit="1" customWidth="1"/>
    <col min="13573" max="13573" width="12.8515625" style="1" customWidth="1"/>
    <col min="13574" max="13574" width="14.8515625" style="1" customWidth="1"/>
    <col min="13575" max="13575" width="14.28125" style="1" customWidth="1"/>
    <col min="13576" max="13576" width="20.7109375" style="1" customWidth="1"/>
    <col min="13577" max="13577" width="21.00390625" style="1" customWidth="1"/>
    <col min="13578" max="13579" width="21.28125" style="1" customWidth="1"/>
    <col min="13580" max="13581" width="22.421875" style="1" bestFit="1" customWidth="1"/>
    <col min="13582" max="13582" width="22.28125" style="1" bestFit="1" customWidth="1"/>
    <col min="13583" max="13583" width="16.7109375" style="1" customWidth="1"/>
    <col min="13584" max="13584" width="21.421875" style="1" bestFit="1" customWidth="1"/>
    <col min="13585" max="13585" width="22.28125" style="1" bestFit="1" customWidth="1"/>
    <col min="13586" max="13825" width="9.140625" style="1" customWidth="1"/>
    <col min="13826" max="13826" width="4.28125" style="1" customWidth="1"/>
    <col min="13827" max="13827" width="9.8515625" style="1" customWidth="1"/>
    <col min="13828" max="13828" width="55.421875" style="1" bestFit="1" customWidth="1"/>
    <col min="13829" max="13829" width="12.8515625" style="1" customWidth="1"/>
    <col min="13830" max="13830" width="14.8515625" style="1" customWidth="1"/>
    <col min="13831" max="13831" width="14.28125" style="1" customWidth="1"/>
    <col min="13832" max="13832" width="20.7109375" style="1" customWidth="1"/>
    <col min="13833" max="13833" width="21.00390625" style="1" customWidth="1"/>
    <col min="13834" max="13835" width="21.28125" style="1" customWidth="1"/>
    <col min="13836" max="13837" width="22.421875" style="1" bestFit="1" customWidth="1"/>
    <col min="13838" max="13838" width="22.28125" style="1" bestFit="1" customWidth="1"/>
    <col min="13839" max="13839" width="16.7109375" style="1" customWidth="1"/>
    <col min="13840" max="13840" width="21.421875" style="1" bestFit="1" customWidth="1"/>
    <col min="13841" max="13841" width="22.28125" style="1" bestFit="1" customWidth="1"/>
    <col min="13842" max="14081" width="9.140625" style="1" customWidth="1"/>
    <col min="14082" max="14082" width="4.28125" style="1" customWidth="1"/>
    <col min="14083" max="14083" width="9.8515625" style="1" customWidth="1"/>
    <col min="14084" max="14084" width="55.421875" style="1" bestFit="1" customWidth="1"/>
    <col min="14085" max="14085" width="12.8515625" style="1" customWidth="1"/>
    <col min="14086" max="14086" width="14.8515625" style="1" customWidth="1"/>
    <col min="14087" max="14087" width="14.28125" style="1" customWidth="1"/>
    <col min="14088" max="14088" width="20.7109375" style="1" customWidth="1"/>
    <col min="14089" max="14089" width="21.00390625" style="1" customWidth="1"/>
    <col min="14090" max="14091" width="21.28125" style="1" customWidth="1"/>
    <col min="14092" max="14093" width="22.421875" style="1" bestFit="1" customWidth="1"/>
    <col min="14094" max="14094" width="22.28125" style="1" bestFit="1" customWidth="1"/>
    <col min="14095" max="14095" width="16.7109375" style="1" customWidth="1"/>
    <col min="14096" max="14096" width="21.421875" style="1" bestFit="1" customWidth="1"/>
    <col min="14097" max="14097" width="22.28125" style="1" bestFit="1" customWidth="1"/>
    <col min="14098" max="14337" width="9.140625" style="1" customWidth="1"/>
    <col min="14338" max="14338" width="4.28125" style="1" customWidth="1"/>
    <col min="14339" max="14339" width="9.8515625" style="1" customWidth="1"/>
    <col min="14340" max="14340" width="55.421875" style="1" bestFit="1" customWidth="1"/>
    <col min="14341" max="14341" width="12.8515625" style="1" customWidth="1"/>
    <col min="14342" max="14342" width="14.8515625" style="1" customWidth="1"/>
    <col min="14343" max="14343" width="14.28125" style="1" customWidth="1"/>
    <col min="14344" max="14344" width="20.7109375" style="1" customWidth="1"/>
    <col min="14345" max="14345" width="21.00390625" style="1" customWidth="1"/>
    <col min="14346" max="14347" width="21.28125" style="1" customWidth="1"/>
    <col min="14348" max="14349" width="22.421875" style="1" bestFit="1" customWidth="1"/>
    <col min="14350" max="14350" width="22.28125" style="1" bestFit="1" customWidth="1"/>
    <col min="14351" max="14351" width="16.7109375" style="1" customWidth="1"/>
    <col min="14352" max="14352" width="21.421875" style="1" bestFit="1" customWidth="1"/>
    <col min="14353" max="14353" width="22.28125" style="1" bestFit="1" customWidth="1"/>
    <col min="14354" max="14593" width="9.140625" style="1" customWidth="1"/>
    <col min="14594" max="14594" width="4.28125" style="1" customWidth="1"/>
    <col min="14595" max="14595" width="9.8515625" style="1" customWidth="1"/>
    <col min="14596" max="14596" width="55.421875" style="1" bestFit="1" customWidth="1"/>
    <col min="14597" max="14597" width="12.8515625" style="1" customWidth="1"/>
    <col min="14598" max="14598" width="14.8515625" style="1" customWidth="1"/>
    <col min="14599" max="14599" width="14.28125" style="1" customWidth="1"/>
    <col min="14600" max="14600" width="20.7109375" style="1" customWidth="1"/>
    <col min="14601" max="14601" width="21.00390625" style="1" customWidth="1"/>
    <col min="14602" max="14603" width="21.28125" style="1" customWidth="1"/>
    <col min="14604" max="14605" width="22.421875" style="1" bestFit="1" customWidth="1"/>
    <col min="14606" max="14606" width="22.28125" style="1" bestFit="1" customWidth="1"/>
    <col min="14607" max="14607" width="16.7109375" style="1" customWidth="1"/>
    <col min="14608" max="14608" width="21.421875" style="1" bestFit="1" customWidth="1"/>
    <col min="14609" max="14609" width="22.28125" style="1" bestFit="1" customWidth="1"/>
    <col min="14610" max="14849" width="9.140625" style="1" customWidth="1"/>
    <col min="14850" max="14850" width="4.28125" style="1" customWidth="1"/>
    <col min="14851" max="14851" width="9.8515625" style="1" customWidth="1"/>
    <col min="14852" max="14852" width="55.421875" style="1" bestFit="1" customWidth="1"/>
    <col min="14853" max="14853" width="12.8515625" style="1" customWidth="1"/>
    <col min="14854" max="14854" width="14.8515625" style="1" customWidth="1"/>
    <col min="14855" max="14855" width="14.28125" style="1" customWidth="1"/>
    <col min="14856" max="14856" width="20.7109375" style="1" customWidth="1"/>
    <col min="14857" max="14857" width="21.00390625" style="1" customWidth="1"/>
    <col min="14858" max="14859" width="21.28125" style="1" customWidth="1"/>
    <col min="14860" max="14861" width="22.421875" style="1" bestFit="1" customWidth="1"/>
    <col min="14862" max="14862" width="22.28125" style="1" bestFit="1" customWidth="1"/>
    <col min="14863" max="14863" width="16.7109375" style="1" customWidth="1"/>
    <col min="14864" max="14864" width="21.421875" style="1" bestFit="1" customWidth="1"/>
    <col min="14865" max="14865" width="22.28125" style="1" bestFit="1" customWidth="1"/>
    <col min="14866" max="15105" width="9.140625" style="1" customWidth="1"/>
    <col min="15106" max="15106" width="4.28125" style="1" customWidth="1"/>
    <col min="15107" max="15107" width="9.8515625" style="1" customWidth="1"/>
    <col min="15108" max="15108" width="55.421875" style="1" bestFit="1" customWidth="1"/>
    <col min="15109" max="15109" width="12.8515625" style="1" customWidth="1"/>
    <col min="15110" max="15110" width="14.8515625" style="1" customWidth="1"/>
    <col min="15111" max="15111" width="14.28125" style="1" customWidth="1"/>
    <col min="15112" max="15112" width="20.7109375" style="1" customWidth="1"/>
    <col min="15113" max="15113" width="21.00390625" style="1" customWidth="1"/>
    <col min="15114" max="15115" width="21.28125" style="1" customWidth="1"/>
    <col min="15116" max="15117" width="22.421875" style="1" bestFit="1" customWidth="1"/>
    <col min="15118" max="15118" width="22.28125" style="1" bestFit="1" customWidth="1"/>
    <col min="15119" max="15119" width="16.7109375" style="1" customWidth="1"/>
    <col min="15120" max="15120" width="21.421875" style="1" bestFit="1" customWidth="1"/>
    <col min="15121" max="15121" width="22.28125" style="1" bestFit="1" customWidth="1"/>
    <col min="15122" max="15361" width="9.140625" style="1" customWidth="1"/>
    <col min="15362" max="15362" width="4.28125" style="1" customWidth="1"/>
    <col min="15363" max="15363" width="9.8515625" style="1" customWidth="1"/>
    <col min="15364" max="15364" width="55.421875" style="1" bestFit="1" customWidth="1"/>
    <col min="15365" max="15365" width="12.8515625" style="1" customWidth="1"/>
    <col min="15366" max="15366" width="14.8515625" style="1" customWidth="1"/>
    <col min="15367" max="15367" width="14.28125" style="1" customWidth="1"/>
    <col min="15368" max="15368" width="20.7109375" style="1" customWidth="1"/>
    <col min="15369" max="15369" width="21.00390625" style="1" customWidth="1"/>
    <col min="15370" max="15371" width="21.28125" style="1" customWidth="1"/>
    <col min="15372" max="15373" width="22.421875" style="1" bestFit="1" customWidth="1"/>
    <col min="15374" max="15374" width="22.28125" style="1" bestFit="1" customWidth="1"/>
    <col min="15375" max="15375" width="16.7109375" style="1" customWidth="1"/>
    <col min="15376" max="15376" width="21.421875" style="1" bestFit="1" customWidth="1"/>
    <col min="15377" max="15377" width="22.28125" style="1" bestFit="1" customWidth="1"/>
    <col min="15378" max="15617" width="9.140625" style="1" customWidth="1"/>
    <col min="15618" max="15618" width="4.28125" style="1" customWidth="1"/>
    <col min="15619" max="15619" width="9.8515625" style="1" customWidth="1"/>
    <col min="15620" max="15620" width="55.421875" style="1" bestFit="1" customWidth="1"/>
    <col min="15621" max="15621" width="12.8515625" style="1" customWidth="1"/>
    <col min="15622" max="15622" width="14.8515625" style="1" customWidth="1"/>
    <col min="15623" max="15623" width="14.28125" style="1" customWidth="1"/>
    <col min="15624" max="15624" width="20.7109375" style="1" customWidth="1"/>
    <col min="15625" max="15625" width="21.00390625" style="1" customWidth="1"/>
    <col min="15626" max="15627" width="21.28125" style="1" customWidth="1"/>
    <col min="15628" max="15629" width="22.421875" style="1" bestFit="1" customWidth="1"/>
    <col min="15630" max="15630" width="22.28125" style="1" bestFit="1" customWidth="1"/>
    <col min="15631" max="15631" width="16.7109375" style="1" customWidth="1"/>
    <col min="15632" max="15632" width="21.421875" style="1" bestFit="1" customWidth="1"/>
    <col min="15633" max="15633" width="22.28125" style="1" bestFit="1" customWidth="1"/>
    <col min="15634" max="15873" width="9.140625" style="1" customWidth="1"/>
    <col min="15874" max="15874" width="4.28125" style="1" customWidth="1"/>
    <col min="15875" max="15875" width="9.8515625" style="1" customWidth="1"/>
    <col min="15876" max="15876" width="55.421875" style="1" bestFit="1" customWidth="1"/>
    <col min="15877" max="15877" width="12.8515625" style="1" customWidth="1"/>
    <col min="15878" max="15878" width="14.8515625" style="1" customWidth="1"/>
    <col min="15879" max="15879" width="14.28125" style="1" customWidth="1"/>
    <col min="15880" max="15880" width="20.7109375" style="1" customWidth="1"/>
    <col min="15881" max="15881" width="21.00390625" style="1" customWidth="1"/>
    <col min="15882" max="15883" width="21.28125" style="1" customWidth="1"/>
    <col min="15884" max="15885" width="22.421875" style="1" bestFit="1" customWidth="1"/>
    <col min="15886" max="15886" width="22.28125" style="1" bestFit="1" customWidth="1"/>
    <col min="15887" max="15887" width="16.7109375" style="1" customWidth="1"/>
    <col min="15888" max="15888" width="21.421875" style="1" bestFit="1" customWidth="1"/>
    <col min="15889" max="15889" width="22.28125" style="1" bestFit="1" customWidth="1"/>
    <col min="15890" max="16129" width="9.140625" style="1" customWidth="1"/>
    <col min="16130" max="16130" width="4.28125" style="1" customWidth="1"/>
    <col min="16131" max="16131" width="9.8515625" style="1" customWidth="1"/>
    <col min="16132" max="16132" width="55.421875" style="1" bestFit="1" customWidth="1"/>
    <col min="16133" max="16133" width="12.8515625" style="1" customWidth="1"/>
    <col min="16134" max="16134" width="14.8515625" style="1" customWidth="1"/>
    <col min="16135" max="16135" width="14.28125" style="1" customWidth="1"/>
    <col min="16136" max="16136" width="20.7109375" style="1" customWidth="1"/>
    <col min="16137" max="16137" width="21.00390625" style="1" customWidth="1"/>
    <col min="16138" max="16139" width="21.28125" style="1" customWidth="1"/>
    <col min="16140" max="16141" width="22.421875" style="1" bestFit="1" customWidth="1"/>
    <col min="16142" max="16142" width="22.28125" style="1" bestFit="1" customWidth="1"/>
    <col min="16143" max="16143" width="16.7109375" style="1" customWidth="1"/>
    <col min="16144" max="16144" width="21.421875" style="1" bestFit="1" customWidth="1"/>
    <col min="16145" max="16145" width="22.28125" style="1" bestFit="1" customWidth="1"/>
    <col min="16146" max="16384" width="9.140625" style="1" customWidth="1"/>
  </cols>
  <sheetData>
    <row r="1" ht="15">
      <c r="P1" s="20"/>
    </row>
    <row r="2" ht="15">
      <c r="P2" s="20"/>
    </row>
    <row r="3" ht="15">
      <c r="P3" s="20"/>
    </row>
    <row r="4" ht="15">
      <c r="P4" s="20"/>
    </row>
    <row r="5" ht="15">
      <c r="P5" s="20"/>
    </row>
    <row r="6" ht="13.9" customHeight="1">
      <c r="P6" s="20"/>
    </row>
    <row r="7" spans="10:16" ht="15.75">
      <c r="J7" s="5"/>
      <c r="K7" s="5"/>
      <c r="L7" s="5"/>
      <c r="P7" s="20"/>
    </row>
    <row r="8" spans="8:16" ht="15.75">
      <c r="H8" s="6"/>
      <c r="I8" s="6"/>
      <c r="J8" s="7"/>
      <c r="K8" s="7"/>
      <c r="L8" s="7"/>
      <c r="M8" s="7"/>
      <c r="P8" s="20"/>
    </row>
    <row r="9" spans="2:16" ht="15" customHeight="1">
      <c r="B9" s="8"/>
      <c r="C9" s="9"/>
      <c r="D9" s="44" t="s">
        <v>0</v>
      </c>
      <c r="E9" s="44"/>
      <c r="F9" s="44"/>
      <c r="G9" s="44"/>
      <c r="H9" s="44"/>
      <c r="I9" s="44"/>
      <c r="J9" s="44"/>
      <c r="K9" s="44"/>
      <c r="L9" s="44"/>
      <c r="M9" s="9"/>
      <c r="N9" s="9"/>
      <c r="O9" s="9"/>
      <c r="P9" s="20"/>
    </row>
    <row r="10" ht="15.75">
      <c r="P10" s="20"/>
    </row>
    <row r="11" spans="12:16" ht="15" customHeight="1" thickBot="1">
      <c r="L11" s="45" t="s">
        <v>137</v>
      </c>
      <c r="M11" s="45"/>
      <c r="N11" s="45"/>
      <c r="O11" s="45"/>
      <c r="P11" s="20"/>
    </row>
    <row r="12" spans="1:16" ht="14.45" customHeight="1">
      <c r="A12" s="46" t="s">
        <v>1</v>
      </c>
      <c r="B12" s="48" t="s">
        <v>2</v>
      </c>
      <c r="C12" s="48" t="s">
        <v>3</v>
      </c>
      <c r="D12" s="48" t="s">
        <v>4</v>
      </c>
      <c r="E12" s="48"/>
      <c r="F12" s="48"/>
      <c r="G12" s="50" t="s">
        <v>138</v>
      </c>
      <c r="H12" s="50"/>
      <c r="I12" s="50"/>
      <c r="J12" s="50"/>
      <c r="K12" s="50"/>
      <c r="L12" s="50"/>
      <c r="M12" s="50"/>
      <c r="N12" s="52" t="s">
        <v>136</v>
      </c>
      <c r="O12" s="53"/>
      <c r="P12" s="20"/>
    </row>
    <row r="13" spans="1:17" s="8" customFormat="1" ht="15.75" customHeight="1">
      <c r="A13" s="47"/>
      <c r="B13" s="49"/>
      <c r="C13" s="49"/>
      <c r="D13" s="49"/>
      <c r="E13" s="49"/>
      <c r="F13" s="49"/>
      <c r="G13" s="51"/>
      <c r="H13" s="51"/>
      <c r="I13" s="51"/>
      <c r="J13" s="51"/>
      <c r="K13" s="51"/>
      <c r="L13" s="51"/>
      <c r="M13" s="51"/>
      <c r="N13" s="39"/>
      <c r="O13" s="40"/>
      <c r="P13" s="24"/>
      <c r="Q13" s="10"/>
    </row>
    <row r="14" spans="1:17" s="8" customFormat="1" ht="33.75" customHeight="1">
      <c r="A14" s="47"/>
      <c r="B14" s="49"/>
      <c r="C14" s="49"/>
      <c r="D14" s="49"/>
      <c r="E14" s="49"/>
      <c r="F14" s="49"/>
      <c r="G14" s="51" t="s">
        <v>5</v>
      </c>
      <c r="H14" s="51"/>
      <c r="I14" s="51"/>
      <c r="J14" s="51" t="s">
        <v>127</v>
      </c>
      <c r="K14" s="51"/>
      <c r="L14" s="51"/>
      <c r="M14" s="51" t="s">
        <v>6</v>
      </c>
      <c r="N14" s="39" t="s">
        <v>7</v>
      </c>
      <c r="O14" s="40" t="s">
        <v>8</v>
      </c>
      <c r="P14" s="24"/>
      <c r="Q14" s="10"/>
    </row>
    <row r="15" spans="1:17" s="8" customFormat="1" ht="47.25">
      <c r="A15" s="47"/>
      <c r="B15" s="49"/>
      <c r="C15" s="49"/>
      <c r="D15" s="31" t="s">
        <v>9</v>
      </c>
      <c r="E15" s="31" t="s">
        <v>10</v>
      </c>
      <c r="F15" s="31" t="s">
        <v>11</v>
      </c>
      <c r="G15" s="32" t="s">
        <v>128</v>
      </c>
      <c r="H15" s="11" t="s">
        <v>125</v>
      </c>
      <c r="I15" s="32" t="s">
        <v>126</v>
      </c>
      <c r="J15" s="32" t="s">
        <v>128</v>
      </c>
      <c r="K15" s="32" t="s">
        <v>125</v>
      </c>
      <c r="L15" s="32" t="s">
        <v>126</v>
      </c>
      <c r="M15" s="51"/>
      <c r="N15" s="39"/>
      <c r="O15" s="41"/>
      <c r="P15" s="24"/>
      <c r="Q15" s="10"/>
    </row>
    <row r="16" spans="1:16" ht="15">
      <c r="A16" s="34">
        <v>1</v>
      </c>
      <c r="B16" s="12" t="s">
        <v>19</v>
      </c>
      <c r="C16" s="13" t="s">
        <v>20</v>
      </c>
      <c r="D16" s="14" t="s">
        <v>14</v>
      </c>
      <c r="E16" s="15" t="s">
        <v>14</v>
      </c>
      <c r="F16" s="15" t="s">
        <v>14</v>
      </c>
      <c r="G16" s="16">
        <f>VLOOKUP(B16,'[4]Brokers'!$B$9:$H$69,7,0)</f>
        <v>776614606.04</v>
      </c>
      <c r="H16" s="16">
        <f>VLOOKUP(B16,'[4]Brokers'!$B$9:$X$69,22,0)</f>
        <v>0</v>
      </c>
      <c r="I16" s="16">
        <f>VLOOKUP(B16,'[1]Brokers'!$B$9:$R$69,17,0)</f>
        <v>0</v>
      </c>
      <c r="J16" s="16">
        <f>VLOOKUP(B16,'[4]Brokers'!$B$9:$M$69,12,0)</f>
        <v>0</v>
      </c>
      <c r="K16" s="16">
        <v>0</v>
      </c>
      <c r="L16" s="16">
        <v>0</v>
      </c>
      <c r="M16" s="27">
        <f>L16+I16+J16+H16+G16</f>
        <v>776614606.04</v>
      </c>
      <c r="N16" s="33">
        <f>VLOOKUP(B16,'[5]Sheet1'!$B$16:$N$67,13,0)+M16</f>
        <v>48045374978.45</v>
      </c>
      <c r="O16" s="35">
        <f>N16/$N$68</f>
        <v>0.5081397211591338</v>
      </c>
      <c r="P16" s="25"/>
    </row>
    <row r="17" spans="1:16" ht="15">
      <c r="A17" s="34">
        <v>2</v>
      </c>
      <c r="B17" s="12" t="s">
        <v>23</v>
      </c>
      <c r="C17" s="13" t="s">
        <v>24</v>
      </c>
      <c r="D17" s="14" t="s">
        <v>14</v>
      </c>
      <c r="E17" s="15" t="s">
        <v>14</v>
      </c>
      <c r="F17" s="15"/>
      <c r="G17" s="16">
        <f>VLOOKUP(B17,'[4]Brokers'!$B$9:$H$69,7,0)</f>
        <v>215200024.97</v>
      </c>
      <c r="H17" s="16">
        <f>VLOOKUP(B17,'[4]Brokers'!$B$9:$X$69,22,0)</f>
        <v>0</v>
      </c>
      <c r="I17" s="16">
        <f>VLOOKUP(B17,'[1]Brokers'!$B$9:$R$69,17,0)</f>
        <v>0</v>
      </c>
      <c r="J17" s="16">
        <f>VLOOKUP(B17,'[4]Brokers'!$B$9:$M$69,12,0)</f>
        <v>0</v>
      </c>
      <c r="K17" s="16">
        <v>0</v>
      </c>
      <c r="L17" s="16">
        <v>0</v>
      </c>
      <c r="M17" s="27">
        <f>L17+I17+J17+H17+G17</f>
        <v>215200024.97</v>
      </c>
      <c r="N17" s="33">
        <f>VLOOKUP(B17,'[5]Sheet1'!$B$16:$N$67,13,0)+M17</f>
        <v>9144791453.73</v>
      </c>
      <c r="O17" s="35">
        <f>N17/$N$68</f>
        <v>0.09671756712151909</v>
      </c>
      <c r="P17" s="25"/>
    </row>
    <row r="18" spans="1:16" ht="15">
      <c r="A18" s="34">
        <v>3</v>
      </c>
      <c r="B18" s="12" t="s">
        <v>21</v>
      </c>
      <c r="C18" s="13" t="s">
        <v>22</v>
      </c>
      <c r="D18" s="14" t="s">
        <v>14</v>
      </c>
      <c r="E18" s="15" t="s">
        <v>14</v>
      </c>
      <c r="F18" s="15" t="s">
        <v>14</v>
      </c>
      <c r="G18" s="16">
        <f>VLOOKUP(B18,'[4]Brokers'!$B$9:$H$69,7,0)</f>
        <v>246514126.14000002</v>
      </c>
      <c r="H18" s="16">
        <f>VLOOKUP(B18,'[4]Brokers'!$B$9:$X$69,22,0)</f>
        <v>1647124000</v>
      </c>
      <c r="I18" s="16">
        <f>VLOOKUP(B18,'[1]Brokers'!$B$9:$R$69,17,0)</f>
        <v>0</v>
      </c>
      <c r="J18" s="16">
        <f>VLOOKUP(B18,'[4]Brokers'!$B$9:$M$69,12,0)</f>
        <v>0</v>
      </c>
      <c r="K18" s="16">
        <v>0</v>
      </c>
      <c r="L18" s="16">
        <v>0</v>
      </c>
      <c r="M18" s="27">
        <f>L18+I18+J18+H18+G18</f>
        <v>1893638126.14</v>
      </c>
      <c r="N18" s="33">
        <f>VLOOKUP(B18,'[5]Sheet1'!$B$16:$N$67,13,0)+M18</f>
        <v>8924124903.63</v>
      </c>
      <c r="O18" s="35">
        <f>N18/$N$68</f>
        <v>0.09438374332917163</v>
      </c>
      <c r="P18" s="25"/>
    </row>
    <row r="19" spans="1:16" ht="15">
      <c r="A19" s="34">
        <v>4</v>
      </c>
      <c r="B19" s="12" t="s">
        <v>41</v>
      </c>
      <c r="C19" s="13" t="s">
        <v>42</v>
      </c>
      <c r="D19" s="14" t="s">
        <v>14</v>
      </c>
      <c r="E19" s="14" t="s">
        <v>14</v>
      </c>
      <c r="F19" s="15"/>
      <c r="G19" s="16">
        <f>VLOOKUP(B19,'[4]Brokers'!$B$9:$H$69,7,0)</f>
        <v>342120189.58</v>
      </c>
      <c r="H19" s="16">
        <f>VLOOKUP(B19,'[4]Brokers'!$B$9:$X$69,22,0)</f>
        <v>0</v>
      </c>
      <c r="I19" s="16">
        <f>VLOOKUP(B19,'[1]Brokers'!$B$9:$R$69,17,0)</f>
        <v>0</v>
      </c>
      <c r="J19" s="16">
        <f>VLOOKUP(B19,'[4]Brokers'!$B$9:$M$69,12,0)</f>
        <v>0</v>
      </c>
      <c r="K19" s="16">
        <v>0</v>
      </c>
      <c r="L19" s="16">
        <v>0</v>
      </c>
      <c r="M19" s="27">
        <f>L19+I19+J19+H19+G19</f>
        <v>342120189.58</v>
      </c>
      <c r="N19" s="33">
        <f>VLOOKUP(B19,'[5]Sheet1'!$B$16:$N$67,13,0)+M19</f>
        <v>5734075441.51</v>
      </c>
      <c r="O19" s="35">
        <f>N19/$N$68</f>
        <v>0.060644994388351185</v>
      </c>
      <c r="P19" s="25"/>
    </row>
    <row r="20" spans="1:16" ht="15">
      <c r="A20" s="34">
        <v>5</v>
      </c>
      <c r="B20" s="12" t="s">
        <v>29</v>
      </c>
      <c r="C20" s="13" t="s">
        <v>30</v>
      </c>
      <c r="D20" s="14" t="s">
        <v>14</v>
      </c>
      <c r="E20" s="15" t="s">
        <v>14</v>
      </c>
      <c r="F20" s="15" t="s">
        <v>14</v>
      </c>
      <c r="G20" s="16">
        <f>VLOOKUP(B20,'[4]Brokers'!$B$9:$H$69,7,0)</f>
        <v>654258715.59</v>
      </c>
      <c r="H20" s="16">
        <f>VLOOKUP(B20,'[4]Brokers'!$B$9:$X$69,22,0)</f>
        <v>0</v>
      </c>
      <c r="I20" s="16">
        <f>VLOOKUP(B20,'[1]Brokers'!$B$9:$R$69,17,0)</f>
        <v>0</v>
      </c>
      <c r="J20" s="16">
        <f>VLOOKUP(B20,'[4]Brokers'!$B$9:$M$69,12,0)</f>
        <v>0</v>
      </c>
      <c r="K20" s="16">
        <v>0</v>
      </c>
      <c r="L20" s="16">
        <v>0</v>
      </c>
      <c r="M20" s="27">
        <f>L20+I20+J20+H20+G20</f>
        <v>654258715.59</v>
      </c>
      <c r="N20" s="33">
        <f>VLOOKUP(B20,'[5]Sheet1'!$B$16:$N$67,13,0)+M20</f>
        <v>4565847735.03</v>
      </c>
      <c r="O20" s="35">
        <f>N20/$N$68</f>
        <v>0.048289530386095354</v>
      </c>
      <c r="P20" s="25"/>
    </row>
    <row r="21" spans="1:16" ht="15">
      <c r="A21" s="34">
        <v>6</v>
      </c>
      <c r="B21" s="12" t="s">
        <v>12</v>
      </c>
      <c r="C21" s="13" t="s">
        <v>13</v>
      </c>
      <c r="D21" s="14" t="s">
        <v>14</v>
      </c>
      <c r="E21" s="15" t="s">
        <v>14</v>
      </c>
      <c r="F21" s="15" t="s">
        <v>14</v>
      </c>
      <c r="G21" s="16">
        <f>VLOOKUP(B21,'[4]Brokers'!$B$9:$H$69,7,0)</f>
        <v>380604211.96000004</v>
      </c>
      <c r="H21" s="16">
        <f>VLOOKUP(B21,'[4]Brokers'!$B$9:$X$69,22,0)</f>
        <v>0</v>
      </c>
      <c r="I21" s="16">
        <f>VLOOKUP(B21,'[1]Brokers'!$B$9:$R$69,17,0)</f>
        <v>0</v>
      </c>
      <c r="J21" s="16">
        <f>VLOOKUP(B21,'[4]Brokers'!$B$9:$M$69,12,0)</f>
        <v>0</v>
      </c>
      <c r="K21" s="16">
        <v>0</v>
      </c>
      <c r="L21" s="16">
        <v>0</v>
      </c>
      <c r="M21" s="27">
        <f>L21+I21+J21+H21+G21</f>
        <v>380604211.96000004</v>
      </c>
      <c r="N21" s="33">
        <f>VLOOKUP(B21,'[5]Sheet1'!$B$16:$N$67,13,0)+M21</f>
        <v>4219528395.6400003</v>
      </c>
      <c r="O21" s="35">
        <f>N21/$N$68</f>
        <v>0.044626771741198064</v>
      </c>
      <c r="P21" s="25"/>
    </row>
    <row r="22" spans="1:16" ht="15">
      <c r="A22" s="34">
        <v>7</v>
      </c>
      <c r="B22" s="12" t="s">
        <v>17</v>
      </c>
      <c r="C22" s="13" t="s">
        <v>18</v>
      </c>
      <c r="D22" s="14" t="s">
        <v>14</v>
      </c>
      <c r="E22" s="15" t="s">
        <v>14</v>
      </c>
      <c r="F22" s="15" t="s">
        <v>14</v>
      </c>
      <c r="G22" s="16">
        <f>VLOOKUP(B22,'[4]Brokers'!$B$9:$H$69,7,0)</f>
        <v>379080</v>
      </c>
      <c r="H22" s="16">
        <f>VLOOKUP(B22,'[4]Brokers'!$B$9:$X$69,22,0)</f>
        <v>0</v>
      </c>
      <c r="I22" s="16">
        <f>VLOOKUP(B22,'[1]Brokers'!$B$9:$R$69,17,0)</f>
        <v>0</v>
      </c>
      <c r="J22" s="16">
        <f>VLOOKUP(B22,'[4]Brokers'!$B$9:$M$69,12,0)</f>
        <v>0</v>
      </c>
      <c r="K22" s="16">
        <v>0</v>
      </c>
      <c r="L22" s="16">
        <v>0</v>
      </c>
      <c r="M22" s="27">
        <f>L22+I22+J22+H22+G22</f>
        <v>379080</v>
      </c>
      <c r="N22" s="33">
        <f>VLOOKUP(B22,'[5]Sheet1'!$B$16:$N$67,13,0)+M22</f>
        <v>4020123654.1400003</v>
      </c>
      <c r="O22" s="35">
        <f>N22/$N$68</f>
        <v>0.042517818074189175</v>
      </c>
      <c r="P22" s="25"/>
    </row>
    <row r="23" spans="1:16" ht="15">
      <c r="A23" s="34">
        <v>8</v>
      </c>
      <c r="B23" s="12" t="s">
        <v>27</v>
      </c>
      <c r="C23" s="13" t="s">
        <v>28</v>
      </c>
      <c r="D23" s="14" t="s">
        <v>14</v>
      </c>
      <c r="E23" s="15" t="s">
        <v>14</v>
      </c>
      <c r="F23" s="15" t="s">
        <v>14</v>
      </c>
      <c r="G23" s="16">
        <f>VLOOKUP(B23,'[4]Brokers'!$B$9:$H$69,7,0)</f>
        <v>251465992.57</v>
      </c>
      <c r="H23" s="16">
        <f>VLOOKUP(B23,'[4]Brokers'!$B$9:$X$69,22,0)</f>
        <v>0</v>
      </c>
      <c r="I23" s="16">
        <f>VLOOKUP(B23,'[1]Brokers'!$B$9:$R$69,17,0)</f>
        <v>0</v>
      </c>
      <c r="J23" s="16">
        <f>VLOOKUP(B23,'[4]Brokers'!$B$9:$M$69,12,0)</f>
        <v>0</v>
      </c>
      <c r="K23" s="16">
        <v>0</v>
      </c>
      <c r="L23" s="16">
        <v>0</v>
      </c>
      <c r="M23" s="27">
        <f>L23+I23+J23+H23+G23</f>
        <v>251465992.57</v>
      </c>
      <c r="N23" s="33">
        <f>VLOOKUP(B23,'[5]Sheet1'!$B$16:$N$67,13,0)+M23</f>
        <v>1815292075.37</v>
      </c>
      <c r="O23" s="35">
        <f>N23/$N$68</f>
        <v>0.019198976163983212</v>
      </c>
      <c r="P23" s="25"/>
    </row>
    <row r="24" spans="1:16" ht="15">
      <c r="A24" s="34">
        <v>9</v>
      </c>
      <c r="B24" s="12" t="s">
        <v>15</v>
      </c>
      <c r="C24" s="13" t="s">
        <v>16</v>
      </c>
      <c r="D24" s="14" t="s">
        <v>14</v>
      </c>
      <c r="E24" s="15"/>
      <c r="F24" s="15" t="s">
        <v>14</v>
      </c>
      <c r="G24" s="16">
        <f>VLOOKUP(B24,'[4]Brokers'!$B$9:$H$69,7,0)</f>
        <v>89991682.89</v>
      </c>
      <c r="H24" s="16">
        <f>VLOOKUP(B24,'[4]Brokers'!$B$9:$X$69,22,0)</f>
        <v>329035160</v>
      </c>
      <c r="I24" s="16">
        <f>VLOOKUP(B24,'[1]Brokers'!$B$9:$R$69,17,0)</f>
        <v>0</v>
      </c>
      <c r="J24" s="16">
        <f>VLOOKUP(B24,'[4]Brokers'!$B$9:$M$69,12,0)</f>
        <v>0</v>
      </c>
      <c r="K24" s="16">
        <v>0</v>
      </c>
      <c r="L24" s="16">
        <v>0</v>
      </c>
      <c r="M24" s="27">
        <f>L24+I24+J24+H24+G24</f>
        <v>419026842.89</v>
      </c>
      <c r="N24" s="33">
        <f>VLOOKUP(B24,'[5]Sheet1'!$B$16:$N$67,13,0)+M24</f>
        <v>1666410795.94</v>
      </c>
      <c r="O24" s="35">
        <f>N24/$N$68</f>
        <v>0.01762437107765996</v>
      </c>
      <c r="P24" s="25"/>
    </row>
    <row r="25" spans="1:17" s="26" customFormat="1" ht="15">
      <c r="A25" s="34">
        <v>10</v>
      </c>
      <c r="B25" s="12" t="s">
        <v>25</v>
      </c>
      <c r="C25" s="13" t="s">
        <v>26</v>
      </c>
      <c r="D25" s="14" t="s">
        <v>14</v>
      </c>
      <c r="E25" s="15" t="s">
        <v>14</v>
      </c>
      <c r="F25" s="15"/>
      <c r="G25" s="16">
        <f>VLOOKUP(B25,'[4]Brokers'!$B$9:$H$69,7,0)</f>
        <v>381680207.59000003</v>
      </c>
      <c r="H25" s="16">
        <f>VLOOKUP(B25,'[4]Brokers'!$B$9:$X$69,22,0)</f>
        <v>0</v>
      </c>
      <c r="I25" s="16">
        <f>VLOOKUP(B25,'[1]Brokers'!$B$9:$R$69,17,0)</f>
        <v>0</v>
      </c>
      <c r="J25" s="16">
        <f>VLOOKUP(B25,'[4]Brokers'!$B$9:$M$69,12,0)</f>
        <v>0</v>
      </c>
      <c r="K25" s="16">
        <v>0</v>
      </c>
      <c r="L25" s="16">
        <v>0</v>
      </c>
      <c r="M25" s="27">
        <f>L25+I25+J25+H25+G25</f>
        <v>381680207.59000003</v>
      </c>
      <c r="N25" s="33">
        <f>VLOOKUP(B25,'[5]Sheet1'!$B$16:$N$67,13,0)+M25</f>
        <v>1654078258.9099998</v>
      </c>
      <c r="O25" s="35">
        <f>N25/$N$68</f>
        <v>0.017493939128061905</v>
      </c>
      <c r="P25" s="25"/>
      <c r="Q25" s="10"/>
    </row>
    <row r="26" spans="1:16" ht="15">
      <c r="A26" s="34">
        <v>11</v>
      </c>
      <c r="B26" s="12" t="s">
        <v>79</v>
      </c>
      <c r="C26" s="13" t="s">
        <v>131</v>
      </c>
      <c r="D26" s="14" t="s">
        <v>14</v>
      </c>
      <c r="E26" s="15"/>
      <c r="F26" s="15"/>
      <c r="G26" s="16">
        <f>VLOOKUP(B26,'[4]Brokers'!$B$9:$H$69,7,0)</f>
        <v>140878283.54000002</v>
      </c>
      <c r="H26" s="16">
        <f>VLOOKUP(B26,'[4]Brokers'!$B$9:$X$69,22,0)</f>
        <v>0</v>
      </c>
      <c r="I26" s="16">
        <f>VLOOKUP(B26,'[1]Brokers'!$B$9:$R$69,17,0)</f>
        <v>0</v>
      </c>
      <c r="J26" s="16">
        <f>VLOOKUP(B26,'[4]Brokers'!$B$9:$M$69,12,0)</f>
        <v>0</v>
      </c>
      <c r="K26" s="16">
        <v>0</v>
      </c>
      <c r="L26" s="16">
        <v>0</v>
      </c>
      <c r="M26" s="27">
        <f>L26+I26+J26+H26+G26</f>
        <v>140878283.54000002</v>
      </c>
      <c r="N26" s="33">
        <f>VLOOKUP(B26,'[5]Sheet1'!$B$16:$N$67,13,0)+M26</f>
        <v>732122550.28</v>
      </c>
      <c r="O26" s="35">
        <f>N26/$N$68</f>
        <v>0.007743108441144586</v>
      </c>
      <c r="P26" s="25"/>
    </row>
    <row r="27" spans="1:16" ht="15">
      <c r="A27" s="34">
        <v>12</v>
      </c>
      <c r="B27" s="12" t="s">
        <v>31</v>
      </c>
      <c r="C27" s="13" t="s">
        <v>32</v>
      </c>
      <c r="D27" s="14" t="s">
        <v>14</v>
      </c>
      <c r="E27" s="15" t="s">
        <v>14</v>
      </c>
      <c r="F27" s="15"/>
      <c r="G27" s="16">
        <f>VLOOKUP(B27,'[4]Brokers'!$B$9:$H$69,7,0)</f>
        <v>98906696.22</v>
      </c>
      <c r="H27" s="16">
        <f>VLOOKUP(B27,'[4]Brokers'!$B$9:$X$69,22,0)</f>
        <v>12992200</v>
      </c>
      <c r="I27" s="16">
        <f>VLOOKUP(B27,'[1]Brokers'!$B$9:$R$69,17,0)</f>
        <v>0</v>
      </c>
      <c r="J27" s="16">
        <f>VLOOKUP(B27,'[4]Brokers'!$B$9:$M$69,12,0)</f>
        <v>0</v>
      </c>
      <c r="K27" s="16">
        <v>0</v>
      </c>
      <c r="L27" s="16">
        <v>0</v>
      </c>
      <c r="M27" s="27">
        <f>L27+I27+J27+H27+G27</f>
        <v>111898896.22</v>
      </c>
      <c r="N27" s="33">
        <f>VLOOKUP(B27,'[5]Sheet1'!$B$16:$N$67,13,0)+M27</f>
        <v>622685047.76</v>
      </c>
      <c r="O27" s="35">
        <f>N27/$N$68</f>
        <v>0.006585670455910678</v>
      </c>
      <c r="P27" s="25"/>
    </row>
    <row r="28" spans="1:16" ht="15">
      <c r="A28" s="34">
        <v>13</v>
      </c>
      <c r="B28" s="12" t="s">
        <v>35</v>
      </c>
      <c r="C28" s="13" t="s">
        <v>36</v>
      </c>
      <c r="D28" s="14" t="s">
        <v>14</v>
      </c>
      <c r="E28" s="15" t="s">
        <v>14</v>
      </c>
      <c r="F28" s="15"/>
      <c r="G28" s="16">
        <f>VLOOKUP(B28,'[4]Brokers'!$B$9:$H$69,7,0)</f>
        <v>16909584.17</v>
      </c>
      <c r="H28" s="16">
        <f>VLOOKUP(B28,'[4]Brokers'!$B$9:$X$69,22,0)</f>
        <v>0</v>
      </c>
      <c r="I28" s="16">
        <f>VLOOKUP(B28,'[1]Brokers'!$B$9:$R$69,17,0)</f>
        <v>0</v>
      </c>
      <c r="J28" s="16">
        <f>VLOOKUP(B28,'[4]Brokers'!$B$9:$M$69,12,0)</f>
        <v>0</v>
      </c>
      <c r="K28" s="16">
        <v>0</v>
      </c>
      <c r="L28" s="16">
        <v>0</v>
      </c>
      <c r="M28" s="27">
        <f>L28+I28+J28+H28+G28</f>
        <v>16909584.17</v>
      </c>
      <c r="N28" s="33">
        <f>VLOOKUP(B28,'[5]Sheet1'!$B$16:$N$67,13,0)+M28</f>
        <v>287180739.96999997</v>
      </c>
      <c r="O28" s="35">
        <f>N28/$N$68</f>
        <v>0.0030372942493649634</v>
      </c>
      <c r="P28" s="25"/>
    </row>
    <row r="29" spans="1:16" ht="15">
      <c r="A29" s="34">
        <v>14</v>
      </c>
      <c r="B29" s="12" t="s">
        <v>106</v>
      </c>
      <c r="C29" s="13" t="s">
        <v>107</v>
      </c>
      <c r="D29" s="14" t="s">
        <v>14</v>
      </c>
      <c r="E29" s="15"/>
      <c r="F29" s="15"/>
      <c r="G29" s="16">
        <f>VLOOKUP(B29,'[4]Brokers'!$B$9:$H$69,7,0)</f>
        <v>73052408.4</v>
      </c>
      <c r="H29" s="16">
        <f>VLOOKUP(B29,'[4]Brokers'!$B$9:$X$69,22,0)</f>
        <v>0</v>
      </c>
      <c r="I29" s="16">
        <f>VLOOKUP(B29,'[1]Brokers'!$B$9:$R$69,17,0)</f>
        <v>0</v>
      </c>
      <c r="J29" s="16">
        <f>VLOOKUP(B29,'[4]Brokers'!$B$9:$M$69,12,0)</f>
        <v>0</v>
      </c>
      <c r="K29" s="16">
        <v>0</v>
      </c>
      <c r="L29" s="16">
        <v>0</v>
      </c>
      <c r="M29" s="27">
        <f>L29+I29+J29+H29+G29</f>
        <v>73052408.4</v>
      </c>
      <c r="N29" s="33">
        <f>VLOOKUP(B29,'[5]Sheet1'!$B$16:$N$67,13,0)+M29</f>
        <v>271482707.70000005</v>
      </c>
      <c r="O29" s="35">
        <f>N29/$N$68</f>
        <v>0.00287126799306032</v>
      </c>
      <c r="P29" s="25"/>
    </row>
    <row r="30" spans="1:16" ht="15">
      <c r="A30" s="34">
        <v>15</v>
      </c>
      <c r="B30" s="12" t="s">
        <v>77</v>
      </c>
      <c r="C30" s="13" t="s">
        <v>78</v>
      </c>
      <c r="D30" s="14" t="s">
        <v>14</v>
      </c>
      <c r="E30" s="15"/>
      <c r="F30" s="15"/>
      <c r="G30" s="16">
        <f>VLOOKUP(B30,'[4]Brokers'!$B$9:$H$69,7,0)</f>
        <v>8240400</v>
      </c>
      <c r="H30" s="16">
        <f>VLOOKUP(B30,'[4]Brokers'!$B$9:$X$69,22,0)</f>
        <v>0</v>
      </c>
      <c r="I30" s="16">
        <f>VLOOKUP(B30,'[1]Brokers'!$B$9:$R$69,17,0)</f>
        <v>0</v>
      </c>
      <c r="J30" s="16">
        <f>VLOOKUP(B30,'[4]Brokers'!$B$9:$M$69,12,0)</f>
        <v>0</v>
      </c>
      <c r="K30" s="16">
        <v>0</v>
      </c>
      <c r="L30" s="16">
        <v>0</v>
      </c>
      <c r="M30" s="27">
        <f>L30+I30+J30+H30+G30</f>
        <v>8240400</v>
      </c>
      <c r="N30" s="33">
        <f>VLOOKUP(B30,'[5]Sheet1'!$B$16:$N$67,13,0)+M30</f>
        <v>260502010.15</v>
      </c>
      <c r="O30" s="35">
        <f>N30/$N$68</f>
        <v>0.0027551334308117685</v>
      </c>
      <c r="P30" s="25"/>
    </row>
    <row r="31" spans="1:16" ht="15">
      <c r="A31" s="34">
        <v>16</v>
      </c>
      <c r="B31" s="12" t="s">
        <v>47</v>
      </c>
      <c r="C31" s="13" t="s">
        <v>48</v>
      </c>
      <c r="D31" s="14" t="s">
        <v>14</v>
      </c>
      <c r="E31" s="15"/>
      <c r="F31" s="15"/>
      <c r="G31" s="16">
        <f>VLOOKUP(B31,'[4]Brokers'!$B$9:$H$69,7,0)</f>
        <v>11847932</v>
      </c>
      <c r="H31" s="16">
        <f>VLOOKUP(B31,'[4]Brokers'!$B$9:$X$69,22,0)</f>
        <v>0</v>
      </c>
      <c r="I31" s="16">
        <f>VLOOKUP(B31,'[1]Brokers'!$B$9:$R$69,17,0)</f>
        <v>0</v>
      </c>
      <c r="J31" s="16">
        <f>VLOOKUP(B31,'[4]Brokers'!$B$9:$M$69,12,0)</f>
        <v>0</v>
      </c>
      <c r="K31" s="16">
        <v>0</v>
      </c>
      <c r="L31" s="16">
        <v>0</v>
      </c>
      <c r="M31" s="27">
        <f>L31+I31+J31+H31+G31</f>
        <v>11847932</v>
      </c>
      <c r="N31" s="33">
        <f>VLOOKUP(B31,'[5]Sheet1'!$B$16:$N$67,13,0)+M31</f>
        <v>240501947.08</v>
      </c>
      <c r="O31" s="35">
        <f>N31/$N$68</f>
        <v>0.0025436078370139627</v>
      </c>
      <c r="P31" s="25"/>
    </row>
    <row r="32" spans="1:16" ht="15">
      <c r="A32" s="34">
        <v>17</v>
      </c>
      <c r="B32" s="12" t="s">
        <v>94</v>
      </c>
      <c r="C32" s="13" t="s">
        <v>95</v>
      </c>
      <c r="D32" s="14" t="s">
        <v>14</v>
      </c>
      <c r="E32" s="15" t="s">
        <v>14</v>
      </c>
      <c r="F32" s="15" t="s">
        <v>14</v>
      </c>
      <c r="G32" s="16">
        <f>VLOOKUP(B32,'[4]Brokers'!$B$9:$H$69,7,0)</f>
        <v>12671227.95</v>
      </c>
      <c r="H32" s="16">
        <f>VLOOKUP(B32,'[4]Brokers'!$B$9:$X$69,22,0)</f>
        <v>0</v>
      </c>
      <c r="I32" s="16">
        <f>VLOOKUP(B32,'[1]Brokers'!$B$9:$R$69,17,0)</f>
        <v>0</v>
      </c>
      <c r="J32" s="16">
        <f>VLOOKUP(B32,'[4]Brokers'!$B$9:$M$69,12,0)</f>
        <v>0</v>
      </c>
      <c r="K32" s="16">
        <v>0</v>
      </c>
      <c r="L32" s="16">
        <v>0</v>
      </c>
      <c r="M32" s="27">
        <f>L32+I32+J32+H32+G32</f>
        <v>12671227.95</v>
      </c>
      <c r="N32" s="33">
        <f>VLOOKUP(B32,'[5]Sheet1'!$B$16:$N$67,13,0)+M32</f>
        <v>234975671.26999998</v>
      </c>
      <c r="O32" s="35">
        <f>N32/$N$68</f>
        <v>0.0024851605827173437</v>
      </c>
      <c r="P32" s="25"/>
    </row>
    <row r="33" spans="1:16" ht="15">
      <c r="A33" s="34">
        <v>18</v>
      </c>
      <c r="B33" s="12" t="s">
        <v>51</v>
      </c>
      <c r="C33" s="13" t="s">
        <v>52</v>
      </c>
      <c r="D33" s="14" t="s">
        <v>14</v>
      </c>
      <c r="E33" s="15" t="s">
        <v>14</v>
      </c>
      <c r="F33" s="15"/>
      <c r="G33" s="16">
        <f>VLOOKUP(B33,'[4]Brokers'!$B$9:$H$69,7,0)</f>
        <v>48803223.620000005</v>
      </c>
      <c r="H33" s="16">
        <f>VLOOKUP(B33,'[4]Brokers'!$B$9:$X$69,22,0)</f>
        <v>0</v>
      </c>
      <c r="I33" s="16">
        <f>VLOOKUP(B33,'[1]Brokers'!$B$9:$R$69,17,0)</f>
        <v>0</v>
      </c>
      <c r="J33" s="16">
        <f>VLOOKUP(B33,'[4]Brokers'!$B$9:$M$69,12,0)</f>
        <v>0</v>
      </c>
      <c r="K33" s="16">
        <v>0</v>
      </c>
      <c r="L33" s="16">
        <v>0</v>
      </c>
      <c r="M33" s="27">
        <f>L33+I33+J33+H33+G33</f>
        <v>48803223.620000005</v>
      </c>
      <c r="N33" s="33">
        <f>VLOOKUP(B33,'[5]Sheet1'!$B$16:$N$67,13,0)+M33</f>
        <v>231419881.45</v>
      </c>
      <c r="O33" s="35">
        <f>N33/$N$68</f>
        <v>0.0024475536736559464</v>
      </c>
      <c r="P33" s="25"/>
    </row>
    <row r="34" spans="1:16" ht="15">
      <c r="A34" s="34">
        <v>19</v>
      </c>
      <c r="B34" s="12" t="s">
        <v>55</v>
      </c>
      <c r="C34" s="13" t="s">
        <v>56</v>
      </c>
      <c r="D34" s="14" t="s">
        <v>14</v>
      </c>
      <c r="E34" s="15"/>
      <c r="F34" s="15"/>
      <c r="G34" s="16">
        <f>VLOOKUP(B34,'[4]Brokers'!$B$9:$H$69,7,0)</f>
        <v>19030715.35</v>
      </c>
      <c r="H34" s="16">
        <f>VLOOKUP(B34,'[4]Brokers'!$B$9:$X$69,22,0)</f>
        <v>0</v>
      </c>
      <c r="I34" s="16">
        <f>VLOOKUP(B34,'[1]Brokers'!$B$9:$R$69,17,0)</f>
        <v>0</v>
      </c>
      <c r="J34" s="16">
        <f>VLOOKUP(B34,'[4]Brokers'!$B$9:$M$69,12,0)</f>
        <v>0</v>
      </c>
      <c r="K34" s="16">
        <v>0</v>
      </c>
      <c r="L34" s="16">
        <v>0</v>
      </c>
      <c r="M34" s="27">
        <f>L34+I34+J34+H34+G34</f>
        <v>19030715.35</v>
      </c>
      <c r="N34" s="33">
        <f>VLOOKUP(B34,'[5]Sheet1'!$B$16:$N$67,13,0)+M34</f>
        <v>198781872</v>
      </c>
      <c r="O34" s="35">
        <f>N34/$N$68</f>
        <v>0.0021023660457406487</v>
      </c>
      <c r="P34" s="25"/>
    </row>
    <row r="35" spans="1:16" ht="15">
      <c r="A35" s="34">
        <v>20</v>
      </c>
      <c r="B35" s="12" t="s">
        <v>82</v>
      </c>
      <c r="C35" s="13" t="s">
        <v>83</v>
      </c>
      <c r="D35" s="14" t="s">
        <v>14</v>
      </c>
      <c r="E35" s="15"/>
      <c r="F35" s="15"/>
      <c r="G35" s="16">
        <f>VLOOKUP(B35,'[4]Brokers'!$B$9:$H$69,7,0)</f>
        <v>20022845</v>
      </c>
      <c r="H35" s="16">
        <f>VLOOKUP(B35,'[4]Brokers'!$B$9:$X$69,22,0)</f>
        <v>0</v>
      </c>
      <c r="I35" s="16">
        <f>VLOOKUP(B35,'[1]Brokers'!$B$9:$R$69,17,0)</f>
        <v>0</v>
      </c>
      <c r="J35" s="16">
        <f>VLOOKUP(B35,'[4]Brokers'!$B$9:$M$69,12,0)</f>
        <v>0</v>
      </c>
      <c r="K35" s="16">
        <v>0</v>
      </c>
      <c r="L35" s="16">
        <v>0</v>
      </c>
      <c r="M35" s="27">
        <f>L35+I35+J35+H35+G35</f>
        <v>20022845</v>
      </c>
      <c r="N35" s="33">
        <f>VLOOKUP(B35,'[5]Sheet1'!$B$16:$N$67,13,0)+M35</f>
        <v>195170055.76</v>
      </c>
      <c r="O35" s="35">
        <f>N35/$N$68</f>
        <v>0.0020641665874599124</v>
      </c>
      <c r="P35" s="25"/>
    </row>
    <row r="36" spans="1:16" ht="15">
      <c r="A36" s="34">
        <v>21</v>
      </c>
      <c r="B36" s="12" t="s">
        <v>33</v>
      </c>
      <c r="C36" s="13" t="s">
        <v>34</v>
      </c>
      <c r="D36" s="14" t="s">
        <v>14</v>
      </c>
      <c r="E36" s="15" t="s">
        <v>14</v>
      </c>
      <c r="F36" s="15"/>
      <c r="G36" s="16">
        <f>VLOOKUP(B36,'[4]Brokers'!$B$9:$H$69,7,0)</f>
        <v>12018085</v>
      </c>
      <c r="H36" s="16">
        <f>VLOOKUP(B36,'[4]Brokers'!$B$9:$X$69,22,0)</f>
        <v>0</v>
      </c>
      <c r="I36" s="16">
        <f>VLOOKUP(B36,'[1]Brokers'!$B$9:$R$69,17,0)</f>
        <v>0</v>
      </c>
      <c r="J36" s="16">
        <f>VLOOKUP(B36,'[4]Brokers'!$B$9:$M$69,12,0)</f>
        <v>0</v>
      </c>
      <c r="K36" s="16">
        <v>0</v>
      </c>
      <c r="L36" s="16">
        <v>0</v>
      </c>
      <c r="M36" s="27">
        <f>L36+I36+J36+H36+G36</f>
        <v>12018085</v>
      </c>
      <c r="N36" s="33">
        <f>VLOOKUP(B36,'[5]Sheet1'!$B$16:$N$67,13,0)+M36</f>
        <v>171778090.7</v>
      </c>
      <c r="O36" s="35">
        <f>N36/$N$68</f>
        <v>0.00181676740266254</v>
      </c>
      <c r="P36" s="25"/>
    </row>
    <row r="37" spans="1:16" ht="15">
      <c r="A37" s="34">
        <v>22</v>
      </c>
      <c r="B37" s="12" t="s">
        <v>59</v>
      </c>
      <c r="C37" s="13" t="s">
        <v>60</v>
      </c>
      <c r="D37" s="14" t="s">
        <v>14</v>
      </c>
      <c r="E37" s="15"/>
      <c r="F37" s="15"/>
      <c r="G37" s="16">
        <f>VLOOKUP(B37,'[4]Brokers'!$B$9:$H$69,7,0)</f>
        <v>11227492</v>
      </c>
      <c r="H37" s="16">
        <f>VLOOKUP(B37,'[4]Brokers'!$B$9:$X$69,22,0)</f>
        <v>0</v>
      </c>
      <c r="I37" s="16">
        <f>VLOOKUP(B37,'[1]Brokers'!$B$9:$R$69,17,0)</f>
        <v>0</v>
      </c>
      <c r="J37" s="16">
        <f>VLOOKUP(B37,'[4]Brokers'!$B$9:$M$69,12,0)</f>
        <v>0</v>
      </c>
      <c r="K37" s="16">
        <v>0</v>
      </c>
      <c r="L37" s="16">
        <v>0</v>
      </c>
      <c r="M37" s="27">
        <f>L37+I37+J37+H37+G37</f>
        <v>11227492</v>
      </c>
      <c r="N37" s="33">
        <f>VLOOKUP(B37,'[5]Sheet1'!$B$16:$N$67,13,0)+M37</f>
        <v>161689728.6</v>
      </c>
      <c r="O37" s="35">
        <f>N37/$N$68</f>
        <v>0.0017100703999490489</v>
      </c>
      <c r="P37" s="25"/>
    </row>
    <row r="38" spans="1:16" ht="15">
      <c r="A38" s="34">
        <v>23</v>
      </c>
      <c r="B38" s="12" t="s">
        <v>69</v>
      </c>
      <c r="C38" s="13" t="s">
        <v>70</v>
      </c>
      <c r="D38" s="14" t="s">
        <v>14</v>
      </c>
      <c r="E38" s="15"/>
      <c r="F38" s="15"/>
      <c r="G38" s="16">
        <f>VLOOKUP(B38,'[4]Brokers'!$B$9:$H$69,7,0)</f>
        <v>11350183.86</v>
      </c>
      <c r="H38" s="16">
        <f>VLOOKUP(B38,'[4]Brokers'!$B$9:$X$69,22,0)</f>
        <v>0</v>
      </c>
      <c r="I38" s="16">
        <f>VLOOKUP(B38,'[1]Brokers'!$B$9:$R$69,17,0)</f>
        <v>0</v>
      </c>
      <c r="J38" s="16">
        <f>VLOOKUP(B38,'[4]Brokers'!$B$9:$M$69,12,0)</f>
        <v>0</v>
      </c>
      <c r="K38" s="16">
        <v>0</v>
      </c>
      <c r="L38" s="16">
        <v>0</v>
      </c>
      <c r="M38" s="27">
        <f>L38+I38+J38+H38+G38</f>
        <v>11350183.86</v>
      </c>
      <c r="N38" s="33">
        <f>VLOOKUP(B38,'[5]Sheet1'!$B$16:$N$67,13,0)+M38</f>
        <v>151450207.16000003</v>
      </c>
      <c r="O38" s="35">
        <f>N38/$N$68</f>
        <v>0.0016017746988194745</v>
      </c>
      <c r="P38" s="25"/>
    </row>
    <row r="39" spans="1:17" ht="15">
      <c r="A39" s="34">
        <v>24</v>
      </c>
      <c r="B39" s="12" t="s">
        <v>132</v>
      </c>
      <c r="C39" s="13" t="s">
        <v>134</v>
      </c>
      <c r="D39" s="14" t="s">
        <v>14</v>
      </c>
      <c r="E39" s="15"/>
      <c r="F39" s="15"/>
      <c r="G39" s="16">
        <f>VLOOKUP(B39,'[4]Brokers'!$B$9:$H$69,7,0)</f>
        <v>8102533.5</v>
      </c>
      <c r="H39" s="16">
        <f>VLOOKUP(B39,'[4]Brokers'!$B$9:$X$69,22,0)</f>
        <v>0</v>
      </c>
      <c r="I39" s="16">
        <f>VLOOKUP(B39,'[1]Brokers'!$B$9:$R$69,17,0)</f>
        <v>0</v>
      </c>
      <c r="J39" s="16">
        <f>VLOOKUP(B39,'[4]Brokers'!$B$9:$M$69,12,0)</f>
        <v>0</v>
      </c>
      <c r="K39" s="16">
        <v>0</v>
      </c>
      <c r="L39" s="16">
        <v>0</v>
      </c>
      <c r="M39" s="27">
        <f>L39+I39+J39+H39+G39</f>
        <v>8102533.5</v>
      </c>
      <c r="N39" s="33">
        <f>VLOOKUP(B39,'[5]Sheet1'!$B$16:$N$67,13,0)+M39</f>
        <v>146365372.65</v>
      </c>
      <c r="O39" s="35">
        <f>N39/$N$68</f>
        <v>0.001547996236455289</v>
      </c>
      <c r="P39" s="25"/>
      <c r="Q39" s="1"/>
    </row>
    <row r="40" spans="1:16" ht="15">
      <c r="A40" s="34">
        <v>25</v>
      </c>
      <c r="B40" s="12" t="s">
        <v>45</v>
      </c>
      <c r="C40" s="13" t="s">
        <v>46</v>
      </c>
      <c r="D40" s="14" t="s">
        <v>14</v>
      </c>
      <c r="E40" s="15"/>
      <c r="F40" s="15"/>
      <c r="G40" s="16">
        <f>VLOOKUP(B40,'[4]Brokers'!$B$9:$H$69,7,0)</f>
        <v>17891743</v>
      </c>
      <c r="H40" s="16">
        <f>VLOOKUP(B40,'[4]Brokers'!$B$9:$X$69,22,0)</f>
        <v>0</v>
      </c>
      <c r="I40" s="16">
        <f>VLOOKUP(B40,'[1]Brokers'!$B$9:$R$69,17,0)</f>
        <v>0</v>
      </c>
      <c r="J40" s="16">
        <f>VLOOKUP(B40,'[4]Brokers'!$B$9:$M$69,12,0)</f>
        <v>0</v>
      </c>
      <c r="K40" s="16">
        <v>0</v>
      </c>
      <c r="L40" s="16">
        <v>0</v>
      </c>
      <c r="M40" s="27">
        <f>L40+I40+J40+H40+G40</f>
        <v>17891743</v>
      </c>
      <c r="N40" s="33">
        <f>VLOOKUP(B40,'[5]Sheet1'!$B$16:$N$67,13,0)+M40</f>
        <v>93849969.31</v>
      </c>
      <c r="O40" s="35">
        <f>N40/$N$68</f>
        <v>0.0009925803942079081</v>
      </c>
      <c r="P40" s="25"/>
    </row>
    <row r="41" spans="1:16" ht="15">
      <c r="A41" s="34">
        <v>26</v>
      </c>
      <c r="B41" s="12" t="s">
        <v>53</v>
      </c>
      <c r="C41" s="13" t="s">
        <v>54</v>
      </c>
      <c r="D41" s="14" t="s">
        <v>14</v>
      </c>
      <c r="E41" s="15"/>
      <c r="F41" s="15"/>
      <c r="G41" s="16">
        <f>VLOOKUP(B41,'[4]Brokers'!$B$9:$H$69,7,0)</f>
        <v>15719950.9</v>
      </c>
      <c r="H41" s="16">
        <f>VLOOKUP(B41,'[4]Brokers'!$B$9:$X$69,22,0)</f>
        <v>0</v>
      </c>
      <c r="I41" s="16">
        <f>VLOOKUP(B41,'[1]Brokers'!$B$9:$R$69,17,0)</f>
        <v>0</v>
      </c>
      <c r="J41" s="16">
        <f>VLOOKUP(B41,'[4]Brokers'!$B$9:$M$69,12,0)</f>
        <v>0</v>
      </c>
      <c r="K41" s="16">
        <v>0</v>
      </c>
      <c r="L41" s="16">
        <v>0</v>
      </c>
      <c r="M41" s="27">
        <f>L41+I41+J41+H41+G41</f>
        <v>15719950.9</v>
      </c>
      <c r="N41" s="33">
        <f>VLOOKUP(B41,'[5]Sheet1'!$B$16:$N$67,13,0)+M41</f>
        <v>80195026.10000001</v>
      </c>
      <c r="O41" s="35">
        <f>N41/$N$68</f>
        <v>0.0008481623510916787</v>
      </c>
      <c r="P41" s="25"/>
    </row>
    <row r="42" spans="1:16" ht="15">
      <c r="A42" s="34">
        <v>27</v>
      </c>
      <c r="B42" s="12" t="s">
        <v>118</v>
      </c>
      <c r="C42" s="13" t="s">
        <v>119</v>
      </c>
      <c r="D42" s="14" t="s">
        <v>14</v>
      </c>
      <c r="E42" s="15"/>
      <c r="F42" s="15"/>
      <c r="G42" s="16">
        <f>VLOOKUP(B42,'[4]Brokers'!$B$9:$H$69,7,0)</f>
        <v>11574565.1</v>
      </c>
      <c r="H42" s="16">
        <f>VLOOKUP(B42,'[4]Brokers'!$B$9:$X$69,22,0)</f>
        <v>0</v>
      </c>
      <c r="I42" s="16">
        <f>VLOOKUP(B42,'[1]Brokers'!$B$9:$R$69,17,0)</f>
        <v>0</v>
      </c>
      <c r="J42" s="16">
        <f>VLOOKUP(B42,'[4]Brokers'!$B$9:$M$69,12,0)</f>
        <v>0</v>
      </c>
      <c r="K42" s="16">
        <v>0</v>
      </c>
      <c r="L42" s="16">
        <v>0</v>
      </c>
      <c r="M42" s="27">
        <f>L42+I42+J42+H42+G42</f>
        <v>11574565.1</v>
      </c>
      <c r="N42" s="33">
        <f>VLOOKUP(B42,'[5]Sheet1'!$B$16:$N$67,13,0)+M42</f>
        <v>79917688.85</v>
      </c>
      <c r="O42" s="35">
        <f>N42/$N$68</f>
        <v>0.0008452291640170589</v>
      </c>
      <c r="P42" s="25"/>
    </row>
    <row r="43" spans="1:16" ht="15">
      <c r="A43" s="34">
        <v>28</v>
      </c>
      <c r="B43" s="12" t="s">
        <v>65</v>
      </c>
      <c r="C43" s="13" t="s">
        <v>66</v>
      </c>
      <c r="D43" s="14" t="s">
        <v>14</v>
      </c>
      <c r="E43" s="15"/>
      <c r="F43" s="15"/>
      <c r="G43" s="16">
        <f>VLOOKUP(B43,'[4]Brokers'!$B$9:$H$69,7,0)</f>
        <v>46174586</v>
      </c>
      <c r="H43" s="16">
        <f>VLOOKUP(B43,'[4]Brokers'!$B$9:$X$69,22,0)</f>
        <v>0</v>
      </c>
      <c r="I43" s="16">
        <f>VLOOKUP(B43,'[1]Brokers'!$B$9:$R$69,17,0)</f>
        <v>0</v>
      </c>
      <c r="J43" s="16">
        <f>VLOOKUP(B43,'[4]Brokers'!$B$9:$M$69,12,0)</f>
        <v>0</v>
      </c>
      <c r="K43" s="16">
        <v>0</v>
      </c>
      <c r="L43" s="16">
        <v>0</v>
      </c>
      <c r="M43" s="27">
        <f>L43+I43+J43+H43+G43</f>
        <v>46174586</v>
      </c>
      <c r="N43" s="33">
        <f>VLOOKUP(B43,'[5]Sheet1'!$B$16:$N$67,13,0)+M43</f>
        <v>70254555</v>
      </c>
      <c r="O43" s="35">
        <f>N43/$N$68</f>
        <v>0.0007430294800253159</v>
      </c>
      <c r="P43" s="25"/>
    </row>
    <row r="44" spans="1:16" ht="15">
      <c r="A44" s="34">
        <v>29</v>
      </c>
      <c r="B44" s="12" t="s">
        <v>73</v>
      </c>
      <c r="C44" s="13" t="s">
        <v>74</v>
      </c>
      <c r="D44" s="14" t="s">
        <v>14</v>
      </c>
      <c r="E44" s="15"/>
      <c r="F44" s="15"/>
      <c r="G44" s="16">
        <f>VLOOKUP(B44,'[4]Brokers'!$B$9:$H$69,7,0)</f>
        <v>6013289.18</v>
      </c>
      <c r="H44" s="16">
        <f>VLOOKUP(B44,'[4]Brokers'!$B$9:$X$69,22,0)</f>
        <v>0</v>
      </c>
      <c r="I44" s="16">
        <f>VLOOKUP(B44,'[1]Brokers'!$B$9:$R$69,17,0)</f>
        <v>0</v>
      </c>
      <c r="J44" s="16">
        <f>VLOOKUP(B44,'[4]Brokers'!$B$9:$M$69,12,0)</f>
        <v>0</v>
      </c>
      <c r="K44" s="16">
        <v>0</v>
      </c>
      <c r="L44" s="16">
        <v>0</v>
      </c>
      <c r="M44" s="27">
        <f>L44+I44+J44+H44+G44</f>
        <v>6013289.18</v>
      </c>
      <c r="N44" s="33">
        <f>VLOOKUP(B44,'[5]Sheet1'!$B$16:$N$67,13,0)+M44</f>
        <v>61104641.47</v>
      </c>
      <c r="O44" s="35">
        <f>N44/$N$68</f>
        <v>0.0006462577405634049</v>
      </c>
      <c r="P44" s="25"/>
    </row>
    <row r="45" spans="1:16" ht="15">
      <c r="A45" s="34">
        <v>30</v>
      </c>
      <c r="B45" s="12" t="s">
        <v>84</v>
      </c>
      <c r="C45" s="13" t="s">
        <v>85</v>
      </c>
      <c r="D45" s="14" t="s">
        <v>14</v>
      </c>
      <c r="E45" s="15" t="s">
        <v>14</v>
      </c>
      <c r="F45" s="15"/>
      <c r="G45" s="16">
        <f>VLOOKUP(B45,'[4]Brokers'!$B$9:$H$69,7,0)</f>
        <v>47765455.5</v>
      </c>
      <c r="H45" s="16">
        <f>VLOOKUP(B45,'[4]Brokers'!$B$9:$X$69,22,0)</f>
        <v>0</v>
      </c>
      <c r="I45" s="16">
        <f>VLOOKUP(B45,'[1]Brokers'!$B$9:$R$69,17,0)</f>
        <v>0</v>
      </c>
      <c r="J45" s="16">
        <f>VLOOKUP(B45,'[4]Brokers'!$B$9:$M$69,12,0)</f>
        <v>0</v>
      </c>
      <c r="K45" s="16">
        <v>0</v>
      </c>
      <c r="L45" s="16">
        <v>0</v>
      </c>
      <c r="M45" s="27">
        <f>L45+I45+J45+H45+G45</f>
        <v>47765455.5</v>
      </c>
      <c r="N45" s="33">
        <f>VLOOKUP(B45,'[5]Sheet1'!$B$16:$N$67,13,0)+M45</f>
        <v>48989148.5</v>
      </c>
      <c r="O45" s="35">
        <f>N45/$N$68</f>
        <v>0.0005181213024100428</v>
      </c>
      <c r="P45" s="25"/>
    </row>
    <row r="46" spans="1:16" ht="15">
      <c r="A46" s="34">
        <v>31</v>
      </c>
      <c r="B46" s="12" t="s">
        <v>49</v>
      </c>
      <c r="C46" s="13" t="s">
        <v>50</v>
      </c>
      <c r="D46" s="14" t="s">
        <v>14</v>
      </c>
      <c r="E46" s="15"/>
      <c r="F46" s="15"/>
      <c r="G46" s="16">
        <f>VLOOKUP(B46,'[4]Brokers'!$B$9:$H$69,7,0)</f>
        <v>4192690</v>
      </c>
      <c r="H46" s="16">
        <f>VLOOKUP(B46,'[4]Brokers'!$B$9:$X$69,22,0)</f>
        <v>0</v>
      </c>
      <c r="I46" s="16">
        <f>VLOOKUP(B46,'[1]Brokers'!$B$9:$R$69,17,0)</f>
        <v>0</v>
      </c>
      <c r="J46" s="16">
        <f>VLOOKUP(B46,'[4]Brokers'!$B$9:$M$69,12,0)</f>
        <v>0</v>
      </c>
      <c r="K46" s="16">
        <v>0</v>
      </c>
      <c r="L46" s="16">
        <v>0</v>
      </c>
      <c r="M46" s="27">
        <f>L46+I46+J46+H46+G46</f>
        <v>4192690</v>
      </c>
      <c r="N46" s="33">
        <f>VLOOKUP(B46,'[5]Sheet1'!$B$16:$N$67,13,0)+M46</f>
        <v>48976263.3</v>
      </c>
      <c r="O46" s="35">
        <f>N46/$N$68</f>
        <v>0.0005179850253607323</v>
      </c>
      <c r="P46" s="25"/>
    </row>
    <row r="47" spans="1:16" ht="15">
      <c r="A47" s="34">
        <v>32</v>
      </c>
      <c r="B47" s="12" t="s">
        <v>96</v>
      </c>
      <c r="C47" s="13" t="s">
        <v>97</v>
      </c>
      <c r="D47" s="14" t="s">
        <v>14</v>
      </c>
      <c r="E47" s="15"/>
      <c r="F47" s="15"/>
      <c r="G47" s="16">
        <f>VLOOKUP(B47,'[4]Brokers'!$B$9:$H$69,7,0)</f>
        <v>1760000</v>
      </c>
      <c r="H47" s="16">
        <f>VLOOKUP(B47,'[4]Brokers'!$B$9:$X$69,22,0)</f>
        <v>0</v>
      </c>
      <c r="I47" s="16">
        <f>VLOOKUP(B47,'[1]Brokers'!$B$9:$R$69,17,0)</f>
        <v>0</v>
      </c>
      <c r="J47" s="16">
        <f>VLOOKUP(B47,'[4]Brokers'!$B$9:$M$69,12,0)</f>
        <v>0</v>
      </c>
      <c r="K47" s="16">
        <v>0</v>
      </c>
      <c r="L47" s="16">
        <v>0</v>
      </c>
      <c r="M47" s="27">
        <f>L47+I47+J47+H47+G47</f>
        <v>1760000</v>
      </c>
      <c r="N47" s="33">
        <f>VLOOKUP(B47,'[5]Sheet1'!$B$16:$N$67,13,0)+M47</f>
        <v>47898334.4</v>
      </c>
      <c r="O47" s="35">
        <f>N47/$N$68</f>
        <v>0.000506584583779809</v>
      </c>
      <c r="P47" s="25"/>
    </row>
    <row r="48" spans="1:16" ht="15">
      <c r="A48" s="34">
        <v>33</v>
      </c>
      <c r="B48" s="12" t="s">
        <v>43</v>
      </c>
      <c r="C48" s="13" t="s">
        <v>44</v>
      </c>
      <c r="D48" s="14" t="s">
        <v>14</v>
      </c>
      <c r="E48" s="15" t="s">
        <v>14</v>
      </c>
      <c r="F48" s="15"/>
      <c r="G48" s="16">
        <f>VLOOKUP(B48,'[4]Brokers'!$B$9:$H$69,7,0)</f>
        <v>672429</v>
      </c>
      <c r="H48" s="16">
        <f>VLOOKUP(B48,'[4]Brokers'!$B$9:$X$69,22,0)</f>
        <v>0</v>
      </c>
      <c r="I48" s="16">
        <f>VLOOKUP(B48,'[1]Brokers'!$B$9:$R$69,17,0)</f>
        <v>0</v>
      </c>
      <c r="J48" s="16">
        <f>VLOOKUP(B48,'[4]Brokers'!$B$9:$M$69,12,0)</f>
        <v>0</v>
      </c>
      <c r="K48" s="16">
        <v>0</v>
      </c>
      <c r="L48" s="16">
        <v>0</v>
      </c>
      <c r="M48" s="27">
        <f>L48+I48+J48+H48+G48</f>
        <v>672429</v>
      </c>
      <c r="N48" s="33">
        <f>VLOOKUP(B48,'[5]Sheet1'!$B$16:$N$67,13,0)+M48</f>
        <v>46480266.9</v>
      </c>
      <c r="O48" s="35">
        <f>N48/$N$68</f>
        <v>0.0004915867525763263</v>
      </c>
      <c r="P48" s="25"/>
    </row>
    <row r="49" spans="1:16" ht="15">
      <c r="A49" s="34">
        <v>34</v>
      </c>
      <c r="B49" s="12" t="s">
        <v>80</v>
      </c>
      <c r="C49" s="13" t="s">
        <v>81</v>
      </c>
      <c r="D49" s="14" t="s">
        <v>14</v>
      </c>
      <c r="E49" s="15"/>
      <c r="F49" s="15"/>
      <c r="G49" s="16">
        <f>VLOOKUP(B49,'[4]Brokers'!$B$9:$H$69,7,0)</f>
        <v>2483564.5</v>
      </c>
      <c r="H49" s="16">
        <f>VLOOKUP(B49,'[4]Brokers'!$B$9:$X$69,22,0)</f>
        <v>0</v>
      </c>
      <c r="I49" s="16">
        <f>VLOOKUP(B49,'[1]Brokers'!$B$9:$R$69,17,0)</f>
        <v>0</v>
      </c>
      <c r="J49" s="16">
        <f>VLOOKUP(B49,'[4]Brokers'!$B$9:$M$69,12,0)</f>
        <v>0</v>
      </c>
      <c r="K49" s="16">
        <v>0</v>
      </c>
      <c r="L49" s="16">
        <v>0</v>
      </c>
      <c r="M49" s="27">
        <f>L49+I49+J49+H49+G49</f>
        <v>2483564.5</v>
      </c>
      <c r="N49" s="33">
        <f>VLOOKUP(B49,'[5]Sheet1'!$B$16:$N$67,13,0)+M49</f>
        <v>45892921.78</v>
      </c>
      <c r="O49" s="35">
        <f>N49/$N$68</f>
        <v>0.00048537484590196176</v>
      </c>
      <c r="P49" s="25"/>
    </row>
    <row r="50" spans="1:16" ht="15">
      <c r="A50" s="34">
        <v>35</v>
      </c>
      <c r="B50" s="12" t="s">
        <v>86</v>
      </c>
      <c r="C50" s="13" t="s">
        <v>87</v>
      </c>
      <c r="D50" s="14" t="s">
        <v>14</v>
      </c>
      <c r="E50" s="15"/>
      <c r="F50" s="15"/>
      <c r="G50" s="16">
        <f>VLOOKUP(B50,'[4]Brokers'!$B$9:$H$69,7,0)</f>
        <v>570900</v>
      </c>
      <c r="H50" s="16">
        <f>VLOOKUP(B50,'[4]Brokers'!$B$9:$X$69,22,0)</f>
        <v>0</v>
      </c>
      <c r="I50" s="16">
        <f>VLOOKUP(B50,'[1]Brokers'!$B$9:$R$69,17,0)</f>
        <v>0</v>
      </c>
      <c r="J50" s="16">
        <f>VLOOKUP(B50,'[4]Brokers'!$B$9:$M$69,12,0)</f>
        <v>0</v>
      </c>
      <c r="K50" s="16">
        <v>0</v>
      </c>
      <c r="L50" s="16">
        <v>0</v>
      </c>
      <c r="M50" s="27">
        <f>L50+I50+J50+H50+G50</f>
        <v>570900</v>
      </c>
      <c r="N50" s="33">
        <f>VLOOKUP(B50,'[5]Sheet1'!$B$16:$N$67,13,0)+M50</f>
        <v>43358538.06</v>
      </c>
      <c r="O50" s="35">
        <f>N50/$N$68</f>
        <v>0.0004585705793649917</v>
      </c>
      <c r="P50" s="25"/>
    </row>
    <row r="51" spans="1:16" ht="15">
      <c r="A51" s="34">
        <v>36</v>
      </c>
      <c r="B51" s="12" t="s">
        <v>57</v>
      </c>
      <c r="C51" s="13" t="s">
        <v>58</v>
      </c>
      <c r="D51" s="14" t="s">
        <v>14</v>
      </c>
      <c r="E51" s="15" t="s">
        <v>14</v>
      </c>
      <c r="F51" s="15" t="s">
        <v>14</v>
      </c>
      <c r="G51" s="16">
        <f>VLOOKUP(B51,'[4]Brokers'!$B$9:$H$69,7,0)</f>
        <v>18018</v>
      </c>
      <c r="H51" s="16">
        <f>VLOOKUP(B51,'[4]Brokers'!$B$9:$X$69,22,0)</f>
        <v>0</v>
      </c>
      <c r="I51" s="16">
        <f>VLOOKUP(B51,'[1]Brokers'!$B$9:$R$69,17,0)</f>
        <v>0</v>
      </c>
      <c r="J51" s="16">
        <f>VLOOKUP(B51,'[4]Brokers'!$B$9:$M$69,12,0)</f>
        <v>0</v>
      </c>
      <c r="K51" s="16">
        <v>0</v>
      </c>
      <c r="L51" s="16">
        <v>0</v>
      </c>
      <c r="M51" s="27">
        <f>L51+I51+J51+H51+G51</f>
        <v>18018</v>
      </c>
      <c r="N51" s="33">
        <f>VLOOKUP(B51,'[5]Sheet1'!$B$16:$N$67,13,0)+M51</f>
        <v>40570808</v>
      </c>
      <c r="O51" s="35">
        <f>N51/$N$68</f>
        <v>0.0004290868595274275</v>
      </c>
      <c r="P51" s="25"/>
    </row>
    <row r="52" spans="1:16" ht="15">
      <c r="A52" s="34">
        <v>37</v>
      </c>
      <c r="B52" s="12" t="s">
        <v>67</v>
      </c>
      <c r="C52" s="13" t="s">
        <v>68</v>
      </c>
      <c r="D52" s="14" t="s">
        <v>14</v>
      </c>
      <c r="E52" s="15"/>
      <c r="F52" s="15"/>
      <c r="G52" s="16">
        <f>VLOOKUP(B52,'[4]Brokers'!$B$9:$H$69,7,0)</f>
        <v>4518132.1</v>
      </c>
      <c r="H52" s="16">
        <f>VLOOKUP(B52,'[4]Brokers'!$B$9:$X$69,22,0)</f>
        <v>0</v>
      </c>
      <c r="I52" s="16">
        <f>VLOOKUP(B52,'[1]Brokers'!$B$9:$R$69,17,0)</f>
        <v>0</v>
      </c>
      <c r="J52" s="16">
        <f>VLOOKUP(B52,'[4]Brokers'!$B$9:$M$69,12,0)</f>
        <v>0</v>
      </c>
      <c r="K52" s="16">
        <v>0</v>
      </c>
      <c r="L52" s="16">
        <v>0</v>
      </c>
      <c r="M52" s="27">
        <f>L52+I52+J52+H52+G52</f>
        <v>4518132.1</v>
      </c>
      <c r="N52" s="33">
        <f>VLOOKUP(B52,'[5]Sheet1'!$B$16:$N$67,13,0)+M52</f>
        <v>40162863.2</v>
      </c>
      <c r="O52" s="35">
        <f>N52/$N$68</f>
        <v>0.0004247723348304448</v>
      </c>
      <c r="P52" s="25"/>
    </row>
    <row r="53" spans="1:16" ht="15">
      <c r="A53" s="34">
        <v>38</v>
      </c>
      <c r="B53" s="12" t="s">
        <v>88</v>
      </c>
      <c r="C53" s="13" t="s">
        <v>89</v>
      </c>
      <c r="D53" s="14" t="s">
        <v>14</v>
      </c>
      <c r="E53" s="15"/>
      <c r="F53" s="15"/>
      <c r="G53" s="16">
        <f>VLOOKUP(B53,'[4]Brokers'!$B$9:$H$69,7,0)</f>
        <v>9320447.5</v>
      </c>
      <c r="H53" s="16">
        <f>VLOOKUP(B53,'[4]Brokers'!$B$9:$X$69,22,0)</f>
        <v>0</v>
      </c>
      <c r="I53" s="16">
        <f>VLOOKUP(B53,'[1]Brokers'!$B$9:$R$69,17,0)</f>
        <v>0</v>
      </c>
      <c r="J53" s="16">
        <f>VLOOKUP(B53,'[4]Brokers'!$B$9:$M$69,12,0)</f>
        <v>0</v>
      </c>
      <c r="K53" s="16">
        <v>0</v>
      </c>
      <c r="L53" s="16">
        <v>0</v>
      </c>
      <c r="M53" s="27">
        <f>L53+I53+J53+H53+G53</f>
        <v>9320447.5</v>
      </c>
      <c r="N53" s="33">
        <f>VLOOKUP(B53,'[5]Sheet1'!$B$16:$N$67,13,0)+M53</f>
        <v>27027740.8</v>
      </c>
      <c r="O53" s="35">
        <f>N53/$N$68</f>
        <v>0.0002858520446522367</v>
      </c>
      <c r="P53" s="25"/>
    </row>
    <row r="54" spans="1:16" ht="15">
      <c r="A54" s="34">
        <v>39</v>
      </c>
      <c r="B54" s="12" t="s">
        <v>130</v>
      </c>
      <c r="C54" s="13" t="s">
        <v>129</v>
      </c>
      <c r="D54" s="14" t="s">
        <v>14</v>
      </c>
      <c r="E54" s="15"/>
      <c r="F54" s="15"/>
      <c r="G54" s="16">
        <f>VLOOKUP(B54,'[4]Brokers'!$B$9:$H$69,7,0)</f>
        <v>0</v>
      </c>
      <c r="H54" s="16">
        <f>VLOOKUP(B54,'[4]Brokers'!$B$9:$X$69,22,0)</f>
        <v>0</v>
      </c>
      <c r="I54" s="16">
        <f>VLOOKUP(B54,'[1]Brokers'!$B$9:$R$69,17,0)</f>
        <v>0</v>
      </c>
      <c r="J54" s="16">
        <f>VLOOKUP(B54,'[4]Brokers'!$B$9:$M$69,12,0)</f>
        <v>0</v>
      </c>
      <c r="K54" s="16"/>
      <c r="L54" s="16">
        <v>0</v>
      </c>
      <c r="M54" s="27">
        <f>L54+I54+J54+H54+G54</f>
        <v>0</v>
      </c>
      <c r="N54" s="33">
        <f>VLOOKUP(B54,'[5]Sheet1'!$B$16:$N$67,13,0)+M54</f>
        <v>22123180</v>
      </c>
      <c r="O54" s="35">
        <f>N54/$N$68</f>
        <v>0.00023398020145322206</v>
      </c>
      <c r="P54" s="25"/>
    </row>
    <row r="55" spans="1:16" ht="15">
      <c r="A55" s="34">
        <v>40</v>
      </c>
      <c r="B55" s="12" t="s">
        <v>63</v>
      </c>
      <c r="C55" s="13" t="s">
        <v>64</v>
      </c>
      <c r="D55" s="14" t="s">
        <v>14</v>
      </c>
      <c r="E55" s="15"/>
      <c r="F55" s="15"/>
      <c r="G55" s="16">
        <f>VLOOKUP(B55,'[4]Brokers'!$B$9:$H$69,7,0)</f>
        <v>0</v>
      </c>
      <c r="H55" s="16">
        <f>VLOOKUP(B55,'[4]Brokers'!$B$9:$X$69,22,0)</f>
        <v>0</v>
      </c>
      <c r="I55" s="16">
        <f>VLOOKUP(B55,'[1]Brokers'!$B$9:$R$69,17,0)</f>
        <v>0</v>
      </c>
      <c r="J55" s="16">
        <f>VLOOKUP(B55,'[4]Brokers'!$B$9:$M$69,12,0)</f>
        <v>0</v>
      </c>
      <c r="K55" s="16">
        <v>0</v>
      </c>
      <c r="L55" s="16">
        <v>0</v>
      </c>
      <c r="M55" s="27">
        <f>L55+I55+J55+H55+G55</f>
        <v>0</v>
      </c>
      <c r="N55" s="33">
        <f>VLOOKUP(B55,'[5]Sheet1'!$B$16:$N$67,13,0)+M55</f>
        <v>13805200</v>
      </c>
      <c r="O55" s="35">
        <f>N55/$N$68</f>
        <v>0.0001460071959411812</v>
      </c>
      <c r="P55" s="25"/>
    </row>
    <row r="56" spans="1:17" s="18" customFormat="1" ht="15">
      <c r="A56" s="34">
        <v>41</v>
      </c>
      <c r="B56" s="12" t="s">
        <v>37</v>
      </c>
      <c r="C56" s="13" t="s">
        <v>38</v>
      </c>
      <c r="D56" s="14" t="s">
        <v>14</v>
      </c>
      <c r="E56" s="15" t="s">
        <v>14</v>
      </c>
      <c r="F56" s="15" t="s">
        <v>14</v>
      </c>
      <c r="G56" s="16">
        <f>VLOOKUP(B56,'[4]Brokers'!$B$9:$H$69,7,0)</f>
        <v>3841577</v>
      </c>
      <c r="H56" s="16">
        <f>VLOOKUP(B56,'[4]Brokers'!$B$9:$X$69,22,0)</f>
        <v>0</v>
      </c>
      <c r="I56" s="16">
        <f>VLOOKUP(B56,'[1]Brokers'!$B$9:$R$69,17,0)</f>
        <v>0</v>
      </c>
      <c r="J56" s="16">
        <f>VLOOKUP(B56,'[4]Brokers'!$B$9:$M$69,12,0)</f>
        <v>0</v>
      </c>
      <c r="K56" s="16">
        <v>0</v>
      </c>
      <c r="L56" s="16">
        <v>0</v>
      </c>
      <c r="M56" s="27">
        <f>L56+I56+J56+H56+G56</f>
        <v>3841577</v>
      </c>
      <c r="N56" s="33">
        <f>VLOOKUP(B56,'[5]Sheet1'!$B$16:$N$67,13,0)+M56</f>
        <v>11754057.5</v>
      </c>
      <c r="O56" s="35">
        <f>N56/$N$68</f>
        <v>0.00012431380758746056</v>
      </c>
      <c r="P56" s="25"/>
      <c r="Q56" s="17"/>
    </row>
    <row r="57" spans="1:16" ht="15">
      <c r="A57" s="34">
        <v>42</v>
      </c>
      <c r="B57" s="12" t="s">
        <v>61</v>
      </c>
      <c r="C57" s="13" t="s">
        <v>62</v>
      </c>
      <c r="D57" s="14" t="s">
        <v>14</v>
      </c>
      <c r="E57" s="15" t="s">
        <v>14</v>
      </c>
      <c r="F57" s="15" t="s">
        <v>14</v>
      </c>
      <c r="G57" s="16">
        <f>VLOOKUP(B57,'[4]Brokers'!$B$9:$H$69,7,0)</f>
        <v>427037.2</v>
      </c>
      <c r="H57" s="16">
        <f>VLOOKUP(B57,'[4]Brokers'!$B$9:$X$69,22,0)</f>
        <v>0</v>
      </c>
      <c r="I57" s="16">
        <f>VLOOKUP(B57,'[1]Brokers'!$B$9:$R$69,17,0)</f>
        <v>0</v>
      </c>
      <c r="J57" s="16">
        <f>VLOOKUP(B57,'[4]Brokers'!$B$9:$M$69,12,0)</f>
        <v>0</v>
      </c>
      <c r="K57" s="16">
        <v>0</v>
      </c>
      <c r="L57" s="16">
        <v>0</v>
      </c>
      <c r="M57" s="27">
        <f>L57+I57+J57+H57+G57</f>
        <v>427037.2</v>
      </c>
      <c r="N57" s="33">
        <f>VLOOKUP(B57,'[5]Sheet1'!$B$16:$N$67,13,0)+M57</f>
        <v>10946403.2</v>
      </c>
      <c r="O57" s="35">
        <f>N57/$N$68</f>
        <v>0.00011577185675495993</v>
      </c>
      <c r="P57" s="25"/>
    </row>
    <row r="58" spans="1:16" ht="15">
      <c r="A58" s="34">
        <v>43</v>
      </c>
      <c r="B58" s="12" t="s">
        <v>104</v>
      </c>
      <c r="C58" s="13" t="s">
        <v>105</v>
      </c>
      <c r="D58" s="14" t="s">
        <v>14</v>
      </c>
      <c r="E58" s="14" t="s">
        <v>14</v>
      </c>
      <c r="F58" s="15"/>
      <c r="G58" s="16">
        <f>VLOOKUP(B58,'[4]Brokers'!$B$9:$H$69,7,0)</f>
        <v>0</v>
      </c>
      <c r="H58" s="16">
        <f>VLOOKUP(B58,'[4]Brokers'!$B$9:$X$69,22,0)</f>
        <v>0</v>
      </c>
      <c r="I58" s="16">
        <f>VLOOKUP(B58,'[1]Brokers'!$B$9:$R$69,17,0)</f>
        <v>0</v>
      </c>
      <c r="J58" s="16">
        <f>VLOOKUP(B58,'[4]Brokers'!$B$9:$M$69,12,0)</f>
        <v>0</v>
      </c>
      <c r="K58" s="16">
        <v>0</v>
      </c>
      <c r="L58" s="16">
        <v>0</v>
      </c>
      <c r="M58" s="27">
        <f>L58+I58+J58+H58+G58</f>
        <v>0</v>
      </c>
      <c r="N58" s="33">
        <f>VLOOKUP(B58,'[5]Sheet1'!$B$16:$N$67,13,0)+M58</f>
        <v>8769800</v>
      </c>
      <c r="O58" s="35">
        <f>N58/$N$68</f>
        <v>9.275156513233933E-05</v>
      </c>
      <c r="P58" s="25"/>
    </row>
    <row r="59" spans="1:16" ht="15">
      <c r="A59" s="34">
        <v>44</v>
      </c>
      <c r="B59" s="12" t="s">
        <v>90</v>
      </c>
      <c r="C59" s="13" t="s">
        <v>91</v>
      </c>
      <c r="D59" s="14" t="s">
        <v>14</v>
      </c>
      <c r="E59" s="15"/>
      <c r="F59" s="15"/>
      <c r="G59" s="16">
        <f>VLOOKUP(B59,'[4]Brokers'!$B$9:$H$69,7,0)</f>
        <v>4571050</v>
      </c>
      <c r="H59" s="16">
        <f>VLOOKUP(B59,'[4]Brokers'!$B$9:$X$69,22,0)</f>
        <v>0</v>
      </c>
      <c r="I59" s="16">
        <f>VLOOKUP(B59,'[1]Brokers'!$B$9:$R$69,17,0)</f>
        <v>0</v>
      </c>
      <c r="J59" s="16">
        <f>VLOOKUP(B59,'[4]Brokers'!$B$9:$M$69,12,0)</f>
        <v>0</v>
      </c>
      <c r="K59" s="16">
        <v>0</v>
      </c>
      <c r="L59" s="16">
        <v>0</v>
      </c>
      <c r="M59" s="27">
        <f>L59+I59+J59+H59+G59</f>
        <v>4571050</v>
      </c>
      <c r="N59" s="33">
        <f>VLOOKUP(B59,'[5]Sheet1'!$B$16:$N$67,13,0)+M59</f>
        <v>8614288.4</v>
      </c>
      <c r="O59" s="35">
        <f>N59/$N$68</f>
        <v>9.110683614236987E-05</v>
      </c>
      <c r="P59" s="25"/>
    </row>
    <row r="60" spans="1:16" ht="15">
      <c r="A60" s="34">
        <v>45</v>
      </c>
      <c r="B60" s="12" t="s">
        <v>39</v>
      </c>
      <c r="C60" s="13" t="s">
        <v>40</v>
      </c>
      <c r="D60" s="14" t="s">
        <v>14</v>
      </c>
      <c r="E60" s="15"/>
      <c r="F60" s="15"/>
      <c r="G60" s="16">
        <f>VLOOKUP(B60,'[4]Brokers'!$B$9:$H$69,7,0)</f>
        <v>97485</v>
      </c>
      <c r="H60" s="16">
        <f>VLOOKUP(B60,'[4]Brokers'!$B$9:$X$69,22,0)</f>
        <v>0</v>
      </c>
      <c r="I60" s="16">
        <f>VLOOKUP(B60,'[1]Brokers'!$B$9:$R$69,17,0)</f>
        <v>0</v>
      </c>
      <c r="J60" s="16">
        <f>VLOOKUP(B60,'[4]Brokers'!$B$9:$M$69,12,0)</f>
        <v>0</v>
      </c>
      <c r="K60" s="16">
        <v>0</v>
      </c>
      <c r="L60" s="16">
        <v>0</v>
      </c>
      <c r="M60" s="27">
        <f>L60+I60+J60+H60+G60</f>
        <v>97485</v>
      </c>
      <c r="N60" s="33">
        <f>VLOOKUP(B60,'[5]Sheet1'!$B$16:$N$67,13,0)+M60</f>
        <v>4854048.55</v>
      </c>
      <c r="O60" s="35">
        <f>N60/$N$68</f>
        <v>5.133761319994325E-05</v>
      </c>
      <c r="P60" s="25"/>
    </row>
    <row r="61" spans="1:16" ht="15">
      <c r="A61" s="34">
        <v>46</v>
      </c>
      <c r="B61" s="12" t="s">
        <v>98</v>
      </c>
      <c r="C61" s="13" t="s">
        <v>99</v>
      </c>
      <c r="D61" s="14" t="s">
        <v>14</v>
      </c>
      <c r="E61" s="15" t="s">
        <v>14</v>
      </c>
      <c r="F61" s="15" t="s">
        <v>14</v>
      </c>
      <c r="G61" s="16">
        <f>VLOOKUP(B61,'[4]Brokers'!$B$9:$H$69,7,0)</f>
        <v>3970</v>
      </c>
      <c r="H61" s="16">
        <f>VLOOKUP(B61,'[4]Brokers'!$B$9:$X$69,22,0)</f>
        <v>0</v>
      </c>
      <c r="I61" s="16">
        <f>VLOOKUP(B61,'[1]Brokers'!$B$9:$R$69,17,0)</f>
        <v>0</v>
      </c>
      <c r="J61" s="16">
        <f>VLOOKUP(B61,'[4]Brokers'!$B$9:$M$69,12,0)</f>
        <v>0</v>
      </c>
      <c r="K61" s="16">
        <v>0</v>
      </c>
      <c r="L61" s="16">
        <v>0</v>
      </c>
      <c r="M61" s="27">
        <f>L61+I61+J61+H61+G61</f>
        <v>3970</v>
      </c>
      <c r="N61" s="33">
        <f>VLOOKUP(B61,'[5]Sheet1'!$B$16:$N$67,13,0)+M61</f>
        <v>203970</v>
      </c>
      <c r="O61" s="35">
        <f>N61/$N$68</f>
        <v>2.1572369655001543E-06</v>
      </c>
      <c r="P61" s="25"/>
    </row>
    <row r="62" spans="1:16" ht="15">
      <c r="A62" s="34">
        <v>47</v>
      </c>
      <c r="B62" s="12" t="s">
        <v>133</v>
      </c>
      <c r="C62" s="13" t="s">
        <v>139</v>
      </c>
      <c r="D62" s="14" t="s">
        <v>14</v>
      </c>
      <c r="E62" s="14" t="s">
        <v>14</v>
      </c>
      <c r="F62" s="14"/>
      <c r="G62" s="16">
        <f>VLOOKUP(B62,'[4]Brokers'!$B$9:$H$69,7,0)</f>
        <v>0</v>
      </c>
      <c r="H62" s="16">
        <f>VLOOKUP(B62,'[4]Brokers'!$B$9:$X$69,22,0)</f>
        <v>0</v>
      </c>
      <c r="I62" s="16">
        <f>VLOOKUP(B62,'[1]Brokers'!$B$9:$R$69,17,0)</f>
        <v>0</v>
      </c>
      <c r="J62" s="16">
        <f>VLOOKUP(B62,'[4]Brokers'!$B$9:$M$69,12,0)</f>
        <v>0</v>
      </c>
      <c r="K62" s="16">
        <v>0</v>
      </c>
      <c r="L62" s="16">
        <v>0</v>
      </c>
      <c r="M62" s="27">
        <f>L62+I62+J62+H62+G62</f>
        <v>0</v>
      </c>
      <c r="N62" s="33">
        <f>VLOOKUP(B62,'[5]Sheet1'!$B$16:$N$67,13,0)+M62</f>
        <v>910</v>
      </c>
      <c r="O62" s="35">
        <f>N62/$N$68</f>
        <v>9.624384167304704E-09</v>
      </c>
      <c r="P62" s="25"/>
    </row>
    <row r="63" spans="1:16" ht="15">
      <c r="A63" s="34">
        <v>48</v>
      </c>
      <c r="B63" s="12" t="s">
        <v>75</v>
      </c>
      <c r="C63" s="13" t="s">
        <v>76</v>
      </c>
      <c r="D63" s="14" t="s">
        <v>14</v>
      </c>
      <c r="E63" s="15"/>
      <c r="F63" s="15"/>
      <c r="G63" s="16">
        <f>VLOOKUP(B63,'[4]Brokers'!$B$9:$H$69,7,0)</f>
        <v>0</v>
      </c>
      <c r="H63" s="16">
        <f>VLOOKUP(B63,'[4]Brokers'!$B$9:$X$69,22,0)</f>
        <v>0</v>
      </c>
      <c r="I63" s="16">
        <f>VLOOKUP(B63,'[1]Brokers'!$B$9:$R$69,17,0)</f>
        <v>0</v>
      </c>
      <c r="J63" s="16">
        <f>VLOOKUP(B63,'[4]Brokers'!$B$9:$M$69,12,0)</f>
        <v>0</v>
      </c>
      <c r="K63" s="16">
        <v>0</v>
      </c>
      <c r="L63" s="16">
        <v>0</v>
      </c>
      <c r="M63" s="27">
        <f>L63+I63+J63+H63+G63</f>
        <v>0</v>
      </c>
      <c r="N63" s="33">
        <f>VLOOKUP(B63,'[5]Sheet1'!$B$16:$N$67,13,0)+M63</f>
        <v>0</v>
      </c>
      <c r="O63" s="35">
        <f>N63/$N$68</f>
        <v>0</v>
      </c>
      <c r="P63" s="25"/>
    </row>
    <row r="64" spans="1:16" ht="15">
      <c r="A64" s="34">
        <v>49</v>
      </c>
      <c r="B64" s="12" t="s">
        <v>71</v>
      </c>
      <c r="C64" s="13" t="s">
        <v>72</v>
      </c>
      <c r="D64" s="14" t="s">
        <v>14</v>
      </c>
      <c r="E64" s="15" t="s">
        <v>14</v>
      </c>
      <c r="F64" s="15"/>
      <c r="G64" s="16">
        <f>VLOOKUP(B64,'[4]Brokers'!$B$9:$H$69,7,0)</f>
        <v>0</v>
      </c>
      <c r="H64" s="16">
        <f>VLOOKUP(B64,'[4]Brokers'!$B$9:$X$69,22,0)</f>
        <v>0</v>
      </c>
      <c r="I64" s="16">
        <f>VLOOKUP(B64,'[1]Brokers'!$B$9:$R$69,17,0)</f>
        <v>0</v>
      </c>
      <c r="J64" s="16">
        <f>VLOOKUP(B64,'[4]Brokers'!$B$9:$M$69,12,0)</f>
        <v>0</v>
      </c>
      <c r="K64" s="16">
        <v>0</v>
      </c>
      <c r="L64" s="16">
        <v>0</v>
      </c>
      <c r="M64" s="27">
        <f>L64+I64+J64+H64+G64</f>
        <v>0</v>
      </c>
      <c r="N64" s="33">
        <f>VLOOKUP(B64,'[5]Sheet1'!$B$16:$N$67,13,0)+M64</f>
        <v>0</v>
      </c>
      <c r="O64" s="35">
        <f>N64/$N$68</f>
        <v>0</v>
      </c>
      <c r="P64" s="25"/>
    </row>
    <row r="65" spans="1:16" ht="15">
      <c r="A65" s="34">
        <v>50</v>
      </c>
      <c r="B65" s="12" t="s">
        <v>100</v>
      </c>
      <c r="C65" s="13" t="s">
        <v>101</v>
      </c>
      <c r="D65" s="14" t="s">
        <v>14</v>
      </c>
      <c r="E65" s="15"/>
      <c r="F65" s="15"/>
      <c r="G65" s="16">
        <f>VLOOKUP(B65,'[4]Brokers'!$B$9:$H$69,7,0)</f>
        <v>0</v>
      </c>
      <c r="H65" s="16">
        <f>VLOOKUP(B65,'[4]Brokers'!$B$9:$X$69,22,0)</f>
        <v>0</v>
      </c>
      <c r="I65" s="16">
        <f>VLOOKUP(B65,'[1]Brokers'!$B$9:$R$69,17,0)</f>
        <v>0</v>
      </c>
      <c r="J65" s="16">
        <f>VLOOKUP(B65,'[4]Brokers'!$B$9:$M$69,12,0)</f>
        <v>0</v>
      </c>
      <c r="K65" s="16">
        <v>0</v>
      </c>
      <c r="L65" s="16">
        <v>0</v>
      </c>
      <c r="M65" s="27">
        <f>L65+I65+J65+H65+G65</f>
        <v>0</v>
      </c>
      <c r="N65" s="33">
        <f>VLOOKUP(B65,'[5]Sheet1'!$B$16:$N$67,13,0)+M65</f>
        <v>0</v>
      </c>
      <c r="O65" s="35">
        <f>N65/$N$68</f>
        <v>0</v>
      </c>
      <c r="P65" s="25"/>
    </row>
    <row r="66" spans="1:17" ht="15">
      <c r="A66" s="34">
        <v>51</v>
      </c>
      <c r="B66" s="12" t="s">
        <v>92</v>
      </c>
      <c r="C66" s="13" t="s">
        <v>93</v>
      </c>
      <c r="D66" s="14" t="s">
        <v>14</v>
      </c>
      <c r="E66" s="15" t="s">
        <v>14</v>
      </c>
      <c r="F66" s="15" t="s">
        <v>14</v>
      </c>
      <c r="G66" s="16">
        <f>VLOOKUP(B66,'[4]Brokers'!$B$9:$H$69,7,0)</f>
        <v>0</v>
      </c>
      <c r="H66" s="16">
        <f>VLOOKUP(B66,'[4]Brokers'!$B$9:$X$69,22,0)</f>
        <v>0</v>
      </c>
      <c r="I66" s="16">
        <f>VLOOKUP(B66,'[1]Brokers'!$B$9:$R$69,17,0)</f>
        <v>0</v>
      </c>
      <c r="J66" s="16">
        <f>VLOOKUP(B66,'[4]Brokers'!$B$9:$M$69,12,0)</f>
        <v>0</v>
      </c>
      <c r="K66" s="16">
        <v>0</v>
      </c>
      <c r="L66" s="16">
        <v>0</v>
      </c>
      <c r="M66" s="27">
        <f>L66+I66+J66+H66+G66</f>
        <v>0</v>
      </c>
      <c r="N66" s="33">
        <f>VLOOKUP(B66,'[5]Sheet1'!$B$16:$N$67,13,0)+M66</f>
        <v>0</v>
      </c>
      <c r="O66" s="35">
        <f>N66/$N$68</f>
        <v>0</v>
      </c>
      <c r="P66" s="25"/>
      <c r="Q66" s="19"/>
    </row>
    <row r="67" spans="1:16" ht="15">
      <c r="A67" s="34">
        <v>52</v>
      </c>
      <c r="B67" s="12" t="s">
        <v>110</v>
      </c>
      <c r="C67" s="13" t="s">
        <v>140</v>
      </c>
      <c r="D67" s="14" t="s">
        <v>14</v>
      </c>
      <c r="E67" s="15"/>
      <c r="F67" s="15"/>
      <c r="G67" s="16">
        <f>VLOOKUP(B67,'[4]Brokers'!$B$9:$H$69,7,0)</f>
        <v>0</v>
      </c>
      <c r="H67" s="16">
        <f>VLOOKUP(B67,'[4]Brokers'!$B$9:$X$69,22,0)</f>
        <v>0</v>
      </c>
      <c r="I67" s="16">
        <f>VLOOKUP(B67,'[1]Brokers'!$B$9:$R$69,17,0)</f>
        <v>0</v>
      </c>
      <c r="J67" s="16">
        <f>VLOOKUP(B67,'[4]Brokers'!$B$9:$M$69,12,0)</f>
        <v>0</v>
      </c>
      <c r="K67" s="16">
        <v>0</v>
      </c>
      <c r="L67" s="16">
        <v>0</v>
      </c>
      <c r="M67" s="27">
        <f>L67+I67+J67+H67+G67</f>
        <v>0</v>
      </c>
      <c r="N67" s="33">
        <f>VLOOKUP(B67,'[5]Sheet1'!$B$16:$N$67,13,0)+M67</f>
        <v>0</v>
      </c>
      <c r="O67" s="35">
        <f>N67/$N$68</f>
        <v>0</v>
      </c>
      <c r="P67" s="25"/>
    </row>
    <row r="68" spans="1:17" ht="16.5" thickBot="1">
      <c r="A68" s="42" t="s">
        <v>6</v>
      </c>
      <c r="B68" s="43"/>
      <c r="C68" s="43"/>
      <c r="D68" s="36">
        <f>COUNTA(D16:D67)</f>
        <v>52</v>
      </c>
      <c r="E68" s="36">
        <f>COUNTA(E16:E67)</f>
        <v>24</v>
      </c>
      <c r="F68" s="36">
        <f>COUNTA(F16:F67)</f>
        <v>13</v>
      </c>
      <c r="G68" s="37">
        <f aca="true" t="shared" si="0" ref="G68:O68">SUM(G16:G67)</f>
        <v>4009507337.9199996</v>
      </c>
      <c r="H68" s="37">
        <f t="shared" si="0"/>
        <v>1989151360</v>
      </c>
      <c r="I68" s="37">
        <f t="shared" si="0"/>
        <v>0</v>
      </c>
      <c r="J68" s="37">
        <f t="shared" si="0"/>
        <v>0</v>
      </c>
      <c r="K68" s="37">
        <f t="shared" si="0"/>
        <v>0</v>
      </c>
      <c r="L68" s="37">
        <f t="shared" si="0"/>
        <v>0</v>
      </c>
      <c r="M68" s="37">
        <f t="shared" si="0"/>
        <v>5998658697.920001</v>
      </c>
      <c r="N68" s="37">
        <f t="shared" si="0"/>
        <v>94551504198.19997</v>
      </c>
      <c r="O68" s="38">
        <f t="shared" si="0"/>
        <v>1.0000000000000002</v>
      </c>
      <c r="P68" s="20"/>
      <c r="Q68" s="19"/>
    </row>
    <row r="69" spans="12:17" ht="15">
      <c r="L69" s="21"/>
      <c r="M69" s="22"/>
      <c r="O69" s="21"/>
      <c r="P69" s="20"/>
      <c r="Q69" s="19"/>
    </row>
    <row r="70" spans="2:17" ht="27.6" customHeight="1">
      <c r="B70" s="54" t="s">
        <v>124</v>
      </c>
      <c r="C70" s="54"/>
      <c r="D70" s="54"/>
      <c r="E70" s="54"/>
      <c r="F70" s="54"/>
      <c r="H70" s="23"/>
      <c r="I70" s="23"/>
      <c r="L70" s="21"/>
      <c r="M70" s="21"/>
      <c r="P70" s="20"/>
      <c r="Q70" s="19"/>
    </row>
    <row r="71" spans="3:17" ht="27.6" customHeight="1">
      <c r="C71" s="55"/>
      <c r="D71" s="55"/>
      <c r="E71" s="55"/>
      <c r="F71" s="55"/>
      <c r="M71" s="21"/>
      <c r="N71" s="21"/>
      <c r="P71" s="20"/>
      <c r="Q71" s="19"/>
    </row>
    <row r="72" spans="16:17" ht="15">
      <c r="P72" s="20"/>
      <c r="Q72" s="19"/>
    </row>
    <row r="73" spans="16:17" ht="15">
      <c r="P73" s="20"/>
      <c r="Q73" s="19"/>
    </row>
  </sheetData>
  <mergeCells count="16">
    <mergeCell ref="B70:F70"/>
    <mergeCell ref="C71:F71"/>
    <mergeCell ref="M14:M15"/>
    <mergeCell ref="G14:I14"/>
    <mergeCell ref="J14:L14"/>
    <mergeCell ref="N14:N15"/>
    <mergeCell ref="O14:O15"/>
    <mergeCell ref="A68:C68"/>
    <mergeCell ref="D9:L9"/>
    <mergeCell ref="L11:O11"/>
    <mergeCell ref="A12:A15"/>
    <mergeCell ref="B12:B15"/>
    <mergeCell ref="C12:C15"/>
    <mergeCell ref="D12:F14"/>
    <mergeCell ref="G12:M13"/>
    <mergeCell ref="N12:O13"/>
  </mergeCells>
  <printOptions/>
  <pageMargins left="0.7" right="0.7" top="0.75" bottom="0.75" header="0.3" footer="0.3"/>
  <pageSetup fitToHeight="2" horizontalDpi="600" verticalDpi="600" orientation="landscape" paperSize="9" scale="43" r:id="rId2"/>
  <rowBreaks count="1" manualBreakCount="1">
    <brk id="70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61"/>
  <sheetViews>
    <sheetView workbookViewId="0" topLeftCell="A1">
      <selection activeCell="A61" sqref="A3:XFD61"/>
    </sheetView>
  </sheetViews>
  <sheetFormatPr defaultColWidth="9.140625" defaultRowHeight="15"/>
  <cols>
    <col min="1" max="1" width="3.28125" style="0" bestFit="1" customWidth="1"/>
    <col min="2" max="2" width="8.00390625" style="0" bestFit="1" customWidth="1"/>
    <col min="3" max="3" width="55.421875" style="0" bestFit="1" customWidth="1"/>
    <col min="4" max="6" width="2.28125" style="0" bestFit="1" customWidth="1"/>
    <col min="7" max="8" width="18.7109375" style="0" bestFit="1" customWidth="1"/>
    <col min="9" max="9" width="5.57421875" style="0" bestFit="1" customWidth="1"/>
    <col min="10" max="10" width="18.7109375" style="0" bestFit="1" customWidth="1"/>
    <col min="11" max="12" width="5.57421875" style="0" bestFit="1" customWidth="1"/>
    <col min="13" max="13" width="18.421875" style="0" bestFit="1" customWidth="1"/>
    <col min="14" max="14" width="18.7109375" style="0" bestFit="1" customWidth="1"/>
    <col min="15" max="15" width="8.421875" style="0" bestFit="1" customWidth="1"/>
  </cols>
  <sheetData>
    <row r="3" spans="1:17" s="1" customFormat="1" ht="15.75">
      <c r="A3" s="15">
        <v>4</v>
      </c>
      <c r="B3" s="12" t="s">
        <v>19</v>
      </c>
      <c r="C3" s="13" t="s">
        <v>20</v>
      </c>
      <c r="D3" s="14" t="s">
        <v>14</v>
      </c>
      <c r="E3" s="29" t="s">
        <v>14</v>
      </c>
      <c r="F3" s="15" t="s">
        <v>14</v>
      </c>
      <c r="G3" s="16">
        <f>VLOOKUP(B3,'[2]Brokers'!$B$9:$I$69,7,0)</f>
        <v>630324650.93</v>
      </c>
      <c r="H3" s="16">
        <f>VLOOKUP(B3,'[2]Brokers'!$B$9:$W$69,22,0)</f>
        <v>0</v>
      </c>
      <c r="I3" s="16">
        <f>VLOOKUP(B3,'[3]Brokers'!$B$9:$R$69,17,0)</f>
        <v>0</v>
      </c>
      <c r="J3" s="16">
        <f>VLOOKUP(B3,'[2]Brokers'!$B$9:$J$69,9,0)</f>
        <v>8316118400</v>
      </c>
      <c r="K3" s="16">
        <v>0</v>
      </c>
      <c r="L3" s="16">
        <v>0</v>
      </c>
      <c r="M3" s="27">
        <f aca="true" t="shared" si="0" ref="M3:M34">L3+I3+J3+H3+G3</f>
        <v>8946443050.93</v>
      </c>
      <c r="N3" s="16">
        <f>VLOOKUP(B3,'[3]Brokers'!$B$9:$Y$67,24,0)+M3</f>
        <v>9389544416.18</v>
      </c>
      <c r="O3" s="28" t="e">
        <f aca="true" t="shared" si="1" ref="O3:O34">N3/$N$75</f>
        <v>#DIV/0!</v>
      </c>
      <c r="P3" s="25"/>
      <c r="Q3" s="4"/>
    </row>
    <row r="4" spans="1:17" s="1" customFormat="1" ht="15.75">
      <c r="A4" s="15">
        <v>1</v>
      </c>
      <c r="B4" s="12" t="s">
        <v>21</v>
      </c>
      <c r="C4" s="13" t="s">
        <v>22</v>
      </c>
      <c r="D4" s="14" t="s">
        <v>14</v>
      </c>
      <c r="E4" s="29" t="s">
        <v>14</v>
      </c>
      <c r="F4" s="15" t="s">
        <v>14</v>
      </c>
      <c r="G4" s="16">
        <f>VLOOKUP(B4,'[2]Brokers'!$B$9:$I$69,7,0)</f>
        <v>179538227.3</v>
      </c>
      <c r="H4" s="16">
        <f>VLOOKUP(B4,'[2]Brokers'!$B$9:$W$69,22,0)</f>
        <v>1949879900</v>
      </c>
      <c r="I4" s="16">
        <f>VLOOKUP(B4,'[3]Brokers'!$B$9:$R$69,17,0)</f>
        <v>0</v>
      </c>
      <c r="J4" s="16">
        <f>VLOOKUP(B4,'[2]Brokers'!$B$9:$J$69,9,0)</f>
        <v>68814000</v>
      </c>
      <c r="K4" s="16">
        <v>0</v>
      </c>
      <c r="L4" s="16">
        <v>0</v>
      </c>
      <c r="M4" s="27">
        <f t="shared" si="0"/>
        <v>2198232127.3</v>
      </c>
      <c r="N4" s="16">
        <f>VLOOKUP(B4,'[3]Brokers'!$B$9:$Y$67,24,0)+M4</f>
        <v>4358931405.34</v>
      </c>
      <c r="O4" s="28" t="e">
        <f t="shared" si="1"/>
        <v>#DIV/0!</v>
      </c>
      <c r="P4" s="25"/>
      <c r="Q4" s="4"/>
    </row>
    <row r="5" spans="1:17" s="1" customFormat="1" ht="15.75">
      <c r="A5" s="15">
        <v>3</v>
      </c>
      <c r="B5" s="12" t="s">
        <v>12</v>
      </c>
      <c r="C5" s="13" t="s">
        <v>13</v>
      </c>
      <c r="D5" s="14" t="s">
        <v>14</v>
      </c>
      <c r="E5" s="29" t="s">
        <v>14</v>
      </c>
      <c r="F5" s="15" t="s">
        <v>14</v>
      </c>
      <c r="G5" s="16">
        <f>VLOOKUP(B5,'[2]Brokers'!$B$9:$I$69,7,0)</f>
        <v>1272458454.4</v>
      </c>
      <c r="H5" s="16">
        <f>VLOOKUP(B5,'[2]Brokers'!$B$9:$W$69,22,0)</f>
        <v>0</v>
      </c>
      <c r="I5" s="16">
        <f>VLOOKUP(B5,'[3]Brokers'!$B$9:$R$69,17,0)</f>
        <v>0</v>
      </c>
      <c r="J5" s="16">
        <f>VLOOKUP(B5,'[2]Brokers'!$B$9:$J$69,9,0)</f>
        <v>405840600</v>
      </c>
      <c r="K5" s="16">
        <v>0</v>
      </c>
      <c r="L5" s="16">
        <v>0</v>
      </c>
      <c r="M5" s="27">
        <f t="shared" si="0"/>
        <v>1678299054.4</v>
      </c>
      <c r="N5" s="16">
        <f>VLOOKUP(B5,'[3]Brokers'!$B$9:$Y$67,24,0)+M5</f>
        <v>2505738548.4900002</v>
      </c>
      <c r="O5" s="28" t="e">
        <f t="shared" si="1"/>
        <v>#DIV/0!</v>
      </c>
      <c r="P5" s="25"/>
      <c r="Q5" s="4"/>
    </row>
    <row r="6" spans="1:17" s="1" customFormat="1" ht="15.75">
      <c r="A6" s="15">
        <v>2</v>
      </c>
      <c r="B6" s="12" t="s">
        <v>41</v>
      </c>
      <c r="C6" s="13" t="s">
        <v>42</v>
      </c>
      <c r="D6" s="14" t="s">
        <v>14</v>
      </c>
      <c r="E6" s="30" t="s">
        <v>14</v>
      </c>
      <c r="F6" s="15"/>
      <c r="G6" s="16">
        <f>VLOOKUP(B6,'[2]Brokers'!$B$9:$I$69,7,0)</f>
        <v>282505387.54</v>
      </c>
      <c r="H6" s="16">
        <f>VLOOKUP(B6,'[2]Brokers'!$B$9:$W$69,22,0)</f>
        <v>0</v>
      </c>
      <c r="I6" s="16">
        <f>VLOOKUP(B6,'[3]Brokers'!$B$9:$R$69,17,0)</f>
        <v>0</v>
      </c>
      <c r="J6" s="16">
        <f>VLOOKUP(B6,'[2]Brokers'!$B$9:$J$69,9,0)</f>
        <v>46120200</v>
      </c>
      <c r="K6" s="16">
        <v>0</v>
      </c>
      <c r="L6" s="16">
        <v>0</v>
      </c>
      <c r="M6" s="27">
        <f t="shared" si="0"/>
        <v>328625587.54</v>
      </c>
      <c r="N6" s="16">
        <f>VLOOKUP(B6,'[3]Brokers'!$B$9:$Y$67,24,0)+M6</f>
        <v>2370200710.55</v>
      </c>
      <c r="O6" s="28" t="e">
        <f t="shared" si="1"/>
        <v>#DIV/0!</v>
      </c>
      <c r="P6" s="25"/>
      <c r="Q6" s="4"/>
    </row>
    <row r="7" spans="1:17" s="1" customFormat="1" ht="15.75">
      <c r="A7" s="15">
        <v>5</v>
      </c>
      <c r="B7" s="12" t="s">
        <v>29</v>
      </c>
      <c r="C7" s="13" t="s">
        <v>30</v>
      </c>
      <c r="D7" s="14" t="s">
        <v>14</v>
      </c>
      <c r="E7" s="29" t="s">
        <v>14</v>
      </c>
      <c r="F7" s="15" t="s">
        <v>14</v>
      </c>
      <c r="G7" s="16">
        <f>VLOOKUP(B7,'[2]Brokers'!$B$9:$I$69,7,0)</f>
        <v>355005596.29999995</v>
      </c>
      <c r="H7" s="16">
        <f>VLOOKUP(B7,'[2]Brokers'!$B$9:$W$69,22,0)</f>
        <v>0</v>
      </c>
      <c r="I7" s="16">
        <f>VLOOKUP(B7,'[3]Brokers'!$B$9:$R$69,17,0)</f>
        <v>0</v>
      </c>
      <c r="J7" s="16">
        <f>VLOOKUP(B7,'[2]Brokers'!$B$9:$J$69,9,0)</f>
        <v>182523400</v>
      </c>
      <c r="K7" s="16">
        <v>0</v>
      </c>
      <c r="L7" s="16">
        <v>0</v>
      </c>
      <c r="M7" s="27">
        <f t="shared" si="0"/>
        <v>537528996.3</v>
      </c>
      <c r="N7" s="16">
        <f>VLOOKUP(B7,'[3]Brokers'!$B$9:$Y$67,24,0)+M7</f>
        <v>857884503.55</v>
      </c>
      <c r="O7" s="28" t="e">
        <f t="shared" si="1"/>
        <v>#DIV/0!</v>
      </c>
      <c r="P7" s="25"/>
      <c r="Q7" s="4"/>
    </row>
    <row r="8" spans="1:17" s="1" customFormat="1" ht="15.75">
      <c r="A8" s="15">
        <v>6</v>
      </c>
      <c r="B8" s="12" t="s">
        <v>25</v>
      </c>
      <c r="C8" s="13" t="s">
        <v>26</v>
      </c>
      <c r="D8" s="14" t="s">
        <v>14</v>
      </c>
      <c r="E8" s="29" t="s">
        <v>14</v>
      </c>
      <c r="F8" s="15"/>
      <c r="G8" s="16">
        <f>VLOOKUP(B8,'[2]Brokers'!$B$9:$I$69,7,0)</f>
        <v>382320935.79999995</v>
      </c>
      <c r="H8" s="16">
        <f>VLOOKUP(B8,'[2]Brokers'!$B$9:$W$69,22,0)</f>
        <v>0</v>
      </c>
      <c r="I8" s="16">
        <f>VLOOKUP(B8,'[3]Brokers'!$B$9:$R$69,17,0)</f>
        <v>0</v>
      </c>
      <c r="J8" s="16">
        <f>VLOOKUP(B8,'[2]Brokers'!$B$9:$J$69,9,0)</f>
        <v>170286000</v>
      </c>
      <c r="K8" s="16">
        <v>0</v>
      </c>
      <c r="L8" s="16">
        <v>0</v>
      </c>
      <c r="M8" s="27">
        <f t="shared" si="0"/>
        <v>552606935.8</v>
      </c>
      <c r="N8" s="16">
        <f>VLOOKUP(B8,'[3]Brokers'!$B$9:$Y$67,24,0)+M8</f>
        <v>849473769.54</v>
      </c>
      <c r="O8" s="28" t="e">
        <f t="shared" si="1"/>
        <v>#DIV/0!</v>
      </c>
      <c r="P8" s="25"/>
      <c r="Q8" s="4"/>
    </row>
    <row r="9" spans="1:17" s="1" customFormat="1" ht="15.75">
      <c r="A9" s="15">
        <v>7</v>
      </c>
      <c r="B9" s="12" t="s">
        <v>27</v>
      </c>
      <c r="C9" s="13" t="s">
        <v>28</v>
      </c>
      <c r="D9" s="14" t="s">
        <v>14</v>
      </c>
      <c r="E9" s="29" t="s">
        <v>14</v>
      </c>
      <c r="F9" s="15" t="s">
        <v>14</v>
      </c>
      <c r="G9" s="16">
        <f>VLOOKUP(B9,'[2]Brokers'!$B$9:$I$69,7,0)</f>
        <v>274140321.03</v>
      </c>
      <c r="H9" s="16">
        <f>VLOOKUP(B9,'[2]Brokers'!$B$9:$W$69,22,0)</f>
        <v>0</v>
      </c>
      <c r="I9" s="16">
        <f>VLOOKUP(B9,'[3]Brokers'!$B$9:$R$69,17,0)</f>
        <v>0</v>
      </c>
      <c r="J9" s="16">
        <f>VLOOKUP(B9,'[2]Brokers'!$B$9:$J$69,9,0)</f>
        <v>164744600</v>
      </c>
      <c r="K9" s="16">
        <v>0</v>
      </c>
      <c r="L9" s="16">
        <v>0</v>
      </c>
      <c r="M9" s="27">
        <f t="shared" si="0"/>
        <v>438884921.03</v>
      </c>
      <c r="N9" s="16">
        <f>VLOOKUP(B9,'[3]Brokers'!$B$9:$Y$67,24,0)+M9</f>
        <v>703859624.5</v>
      </c>
      <c r="O9" s="28" t="e">
        <f t="shared" si="1"/>
        <v>#DIV/0!</v>
      </c>
      <c r="P9" s="25"/>
      <c r="Q9" s="4"/>
    </row>
    <row r="10" spans="1:17" s="1" customFormat="1" ht="15.75">
      <c r="A10" s="15">
        <v>29</v>
      </c>
      <c r="B10" s="12" t="s">
        <v>17</v>
      </c>
      <c r="C10" s="13" t="s">
        <v>18</v>
      </c>
      <c r="D10" s="14" t="s">
        <v>14</v>
      </c>
      <c r="E10" s="29" t="s">
        <v>14</v>
      </c>
      <c r="F10" s="15" t="s">
        <v>14</v>
      </c>
      <c r="G10" s="16">
        <f>VLOOKUP(B10,'[2]Brokers'!$B$9:$I$69,7,0)</f>
        <v>7267055.279999999</v>
      </c>
      <c r="H10" s="16">
        <f>VLOOKUP(B10,'[2]Brokers'!$B$9:$W$69,22,0)</f>
        <v>361790000</v>
      </c>
      <c r="I10" s="16">
        <f>VLOOKUP(B10,'[3]Brokers'!$B$9:$R$69,17,0)</f>
        <v>0</v>
      </c>
      <c r="J10" s="16">
        <f>VLOOKUP(B10,'[2]Brokers'!$B$9:$J$69,9,0)</f>
        <v>22370400</v>
      </c>
      <c r="K10" s="16">
        <v>0</v>
      </c>
      <c r="L10" s="16">
        <v>0</v>
      </c>
      <c r="M10" s="27">
        <f t="shared" si="0"/>
        <v>391427455.28</v>
      </c>
      <c r="N10" s="16">
        <f>VLOOKUP(B10,'[3]Brokers'!$B$9:$Y$67,24,0)+M10</f>
        <v>400836443.28</v>
      </c>
      <c r="O10" s="28" t="e">
        <f t="shared" si="1"/>
        <v>#DIV/0!</v>
      </c>
      <c r="P10" s="25"/>
      <c r="Q10" s="4"/>
    </row>
    <row r="11" spans="1:17" s="1" customFormat="1" ht="15.75">
      <c r="A11" s="15">
        <v>8</v>
      </c>
      <c r="B11" s="12" t="s">
        <v>15</v>
      </c>
      <c r="C11" s="13" t="s">
        <v>16</v>
      </c>
      <c r="D11" s="14" t="s">
        <v>14</v>
      </c>
      <c r="E11" s="15"/>
      <c r="F11" s="15" t="s">
        <v>14</v>
      </c>
      <c r="G11" s="16">
        <f>VLOOKUP(B11,'[2]Brokers'!$B$9:$I$69,7,0)</f>
        <v>198540489.61</v>
      </c>
      <c r="H11" s="16">
        <f>VLOOKUP(B11,'[2]Brokers'!$B$9:$W$69,22,0)</f>
        <v>0</v>
      </c>
      <c r="I11" s="16">
        <f>VLOOKUP(B11,'[3]Brokers'!$B$9:$R$69,17,0)</f>
        <v>0</v>
      </c>
      <c r="J11" s="16">
        <f>VLOOKUP(B11,'[2]Brokers'!$B$9:$J$69,9,0)</f>
        <v>33740000</v>
      </c>
      <c r="K11" s="16">
        <v>0</v>
      </c>
      <c r="L11" s="16">
        <v>0</v>
      </c>
      <c r="M11" s="27">
        <f t="shared" si="0"/>
        <v>232280489.61</v>
      </c>
      <c r="N11" s="16">
        <f>VLOOKUP(B11,'[3]Brokers'!$B$9:$Y$67,24,0)+M11</f>
        <v>381188487.04</v>
      </c>
      <c r="O11" s="28" t="e">
        <f t="shared" si="1"/>
        <v>#DIV/0!</v>
      </c>
      <c r="P11" s="25"/>
      <c r="Q11" s="4"/>
    </row>
    <row r="12" spans="1:17" s="26" customFormat="1" ht="15.75">
      <c r="A12" s="15">
        <v>9</v>
      </c>
      <c r="B12" s="12" t="s">
        <v>31</v>
      </c>
      <c r="C12" s="13" t="s">
        <v>32</v>
      </c>
      <c r="D12" s="14" t="s">
        <v>14</v>
      </c>
      <c r="E12" s="29" t="s">
        <v>14</v>
      </c>
      <c r="F12" s="15"/>
      <c r="G12" s="16">
        <f>VLOOKUP(B12,'[2]Brokers'!$B$9:$I$69,7,0)</f>
        <v>64587067.29000001</v>
      </c>
      <c r="H12" s="16">
        <f>VLOOKUP(B12,'[2]Brokers'!$B$9:$W$69,22,0)</f>
        <v>0</v>
      </c>
      <c r="I12" s="16">
        <f>VLOOKUP(B12,'[3]Brokers'!$B$9:$R$69,17,0)</f>
        <v>0</v>
      </c>
      <c r="J12" s="16">
        <f>VLOOKUP(B12,'[2]Brokers'!$B$9:$J$69,9,0)</f>
        <v>112984400</v>
      </c>
      <c r="K12" s="16">
        <v>0</v>
      </c>
      <c r="L12" s="16">
        <v>0</v>
      </c>
      <c r="M12" s="27">
        <f t="shared" si="0"/>
        <v>177571467.29000002</v>
      </c>
      <c r="N12" s="16">
        <f>VLOOKUP(B12,'[3]Brokers'!$B$9:$Y$67,24,0)+M12</f>
        <v>344539550.28000003</v>
      </c>
      <c r="O12" s="28" t="e">
        <f t="shared" si="1"/>
        <v>#DIV/0!</v>
      </c>
      <c r="P12" s="25"/>
      <c r="Q12" s="10"/>
    </row>
    <row r="13" spans="1:17" s="1" customFormat="1" ht="15.75">
      <c r="A13" s="15">
        <v>15</v>
      </c>
      <c r="B13" s="12" t="s">
        <v>23</v>
      </c>
      <c r="C13" s="13" t="s">
        <v>24</v>
      </c>
      <c r="D13" s="14" t="s">
        <v>14</v>
      </c>
      <c r="E13" s="29" t="s">
        <v>14</v>
      </c>
      <c r="F13" s="15"/>
      <c r="G13" s="16">
        <f>VLOOKUP(B13,'[2]Brokers'!$B$9:$I$69,7,0)</f>
        <v>132119822</v>
      </c>
      <c r="H13" s="16">
        <f>VLOOKUP(B13,'[2]Brokers'!$B$9:$W$69,22,0)</f>
        <v>0</v>
      </c>
      <c r="I13" s="16">
        <f>VLOOKUP(B13,'[3]Brokers'!$B$9:$R$69,17,0)</f>
        <v>0</v>
      </c>
      <c r="J13" s="16">
        <f>VLOOKUP(B13,'[2]Brokers'!$B$9:$J$69,9,0)</f>
        <v>86976200</v>
      </c>
      <c r="K13" s="16">
        <v>0</v>
      </c>
      <c r="L13" s="16">
        <v>0</v>
      </c>
      <c r="M13" s="27">
        <f t="shared" si="0"/>
        <v>219096022</v>
      </c>
      <c r="N13" s="16">
        <f>VLOOKUP(B13,'[3]Brokers'!$B$9:$Y$67,24,0)+M13</f>
        <v>264501030.87</v>
      </c>
      <c r="O13" s="28" t="e">
        <f t="shared" si="1"/>
        <v>#DIV/0!</v>
      </c>
      <c r="P13" s="25"/>
      <c r="Q13" s="4"/>
    </row>
    <row r="14" spans="1:17" s="1" customFormat="1" ht="15.75">
      <c r="A14" s="15">
        <v>10</v>
      </c>
      <c r="B14" s="12" t="s">
        <v>79</v>
      </c>
      <c r="C14" s="13" t="s">
        <v>131</v>
      </c>
      <c r="D14" s="14" t="s">
        <v>14</v>
      </c>
      <c r="E14" s="15"/>
      <c r="F14" s="15"/>
      <c r="G14" s="16">
        <f>VLOOKUP(B14,'[2]Brokers'!$B$9:$I$69,7,0)</f>
        <v>53972221.2</v>
      </c>
      <c r="H14" s="16">
        <f>VLOOKUP(B14,'[2]Brokers'!$B$9:$W$69,22,0)</f>
        <v>0</v>
      </c>
      <c r="I14" s="16">
        <f>VLOOKUP(B14,'[3]Brokers'!$B$9:$R$69,17,0)</f>
        <v>0</v>
      </c>
      <c r="J14" s="16">
        <f>VLOOKUP(B14,'[2]Brokers'!$B$9:$J$69,9,0)</f>
        <v>7280000</v>
      </c>
      <c r="K14" s="16">
        <v>0</v>
      </c>
      <c r="L14" s="16">
        <v>0</v>
      </c>
      <c r="M14" s="27">
        <f t="shared" si="0"/>
        <v>61252221.2</v>
      </c>
      <c r="N14" s="16">
        <f>VLOOKUP(B14,'[3]Brokers'!$B$9:$Y$67,24,0)+M14</f>
        <v>208244598.74</v>
      </c>
      <c r="O14" s="28" t="e">
        <f t="shared" si="1"/>
        <v>#DIV/0!</v>
      </c>
      <c r="P14" s="25"/>
      <c r="Q14" s="4"/>
    </row>
    <row r="15" spans="1:17" s="1" customFormat="1" ht="15.75">
      <c r="A15" s="15">
        <v>11</v>
      </c>
      <c r="B15" s="12" t="s">
        <v>94</v>
      </c>
      <c r="C15" s="13" t="s">
        <v>95</v>
      </c>
      <c r="D15" s="14" t="s">
        <v>14</v>
      </c>
      <c r="E15" s="29" t="s">
        <v>14</v>
      </c>
      <c r="F15" s="15" t="s">
        <v>14</v>
      </c>
      <c r="G15" s="16">
        <f>VLOOKUP(B15,'[2]Brokers'!$B$9:$I$69,7,0)</f>
        <v>7031079</v>
      </c>
      <c r="H15" s="16">
        <f>VLOOKUP(B15,'[2]Brokers'!$B$9:$W$69,22,0)</f>
        <v>0</v>
      </c>
      <c r="I15" s="16">
        <f>VLOOKUP(B15,'[3]Brokers'!$B$9:$R$69,17,0)</f>
        <v>0</v>
      </c>
      <c r="J15" s="16">
        <f>VLOOKUP(B15,'[2]Brokers'!$B$9:$J$69,9,0)</f>
        <v>35506600</v>
      </c>
      <c r="K15" s="16">
        <v>0</v>
      </c>
      <c r="L15" s="16">
        <v>0</v>
      </c>
      <c r="M15" s="27">
        <f t="shared" si="0"/>
        <v>42537679</v>
      </c>
      <c r="N15" s="16">
        <f>VLOOKUP(B15,'[3]Brokers'!$B$9:$Y$67,24,0)+M15</f>
        <v>159595316</v>
      </c>
      <c r="O15" s="28" t="e">
        <f t="shared" si="1"/>
        <v>#DIV/0!</v>
      </c>
      <c r="P15" s="25"/>
      <c r="Q15" s="4"/>
    </row>
    <row r="16" spans="1:17" s="1" customFormat="1" ht="15.75">
      <c r="A16" s="15">
        <v>14</v>
      </c>
      <c r="B16" s="12" t="s">
        <v>106</v>
      </c>
      <c r="C16" s="13" t="s">
        <v>107</v>
      </c>
      <c r="D16" s="14" t="s">
        <v>14</v>
      </c>
      <c r="E16" s="15"/>
      <c r="F16" s="15"/>
      <c r="G16" s="16">
        <f>VLOOKUP(B16,'[2]Brokers'!$B$9:$I$69,7,0)</f>
        <v>9439987</v>
      </c>
      <c r="H16" s="16">
        <f>VLOOKUP(B16,'[2]Brokers'!$B$9:$W$69,22,0)</f>
        <v>0</v>
      </c>
      <c r="I16" s="16">
        <f>VLOOKUP(B16,'[3]Brokers'!$B$9:$R$69,17,0)</f>
        <v>0</v>
      </c>
      <c r="J16" s="16">
        <f>VLOOKUP(B16,'[2]Brokers'!$B$9:$J$69,9,0)</f>
        <v>90998600</v>
      </c>
      <c r="K16" s="16">
        <v>0</v>
      </c>
      <c r="L16" s="16">
        <v>0</v>
      </c>
      <c r="M16" s="27">
        <f t="shared" si="0"/>
        <v>100438587</v>
      </c>
      <c r="N16" s="16">
        <f>VLOOKUP(B16,'[3]Brokers'!$B$9:$Y$67,24,0)+M16</f>
        <v>151137086</v>
      </c>
      <c r="O16" s="28" t="e">
        <f t="shared" si="1"/>
        <v>#DIV/0!</v>
      </c>
      <c r="P16" s="25"/>
      <c r="Q16" s="4"/>
    </row>
    <row r="17" spans="1:17" s="1" customFormat="1" ht="15.75">
      <c r="A17" s="15">
        <v>18</v>
      </c>
      <c r="B17" s="12" t="s">
        <v>33</v>
      </c>
      <c r="C17" s="13" t="s">
        <v>34</v>
      </c>
      <c r="D17" s="14" t="s">
        <v>14</v>
      </c>
      <c r="E17" s="29" t="s">
        <v>14</v>
      </c>
      <c r="F17" s="15"/>
      <c r="G17" s="16">
        <f>VLOOKUP(B17,'[2]Brokers'!$B$9:$I$69,7,0)</f>
        <v>112802935.7</v>
      </c>
      <c r="H17" s="16">
        <f>VLOOKUP(B17,'[2]Brokers'!$B$9:$W$69,22,0)</f>
        <v>0</v>
      </c>
      <c r="I17" s="16">
        <f>VLOOKUP(B17,'[3]Brokers'!$B$9:$R$69,17,0)</f>
        <v>0</v>
      </c>
      <c r="J17" s="16">
        <f>VLOOKUP(B17,'[2]Brokers'!$B$9:$J$69,9,0)</f>
        <v>2000000</v>
      </c>
      <c r="K17" s="16">
        <v>0</v>
      </c>
      <c r="L17" s="16">
        <v>0</v>
      </c>
      <c r="M17" s="27">
        <f t="shared" si="0"/>
        <v>114802935.7</v>
      </c>
      <c r="N17" s="16">
        <f>VLOOKUP(B17,'[3]Brokers'!$B$9:$Y$67,24,0)+M17</f>
        <v>149443115.7</v>
      </c>
      <c r="O17" s="28" t="e">
        <f t="shared" si="1"/>
        <v>#DIV/0!</v>
      </c>
      <c r="P17" s="25"/>
      <c r="Q17" s="4"/>
    </row>
    <row r="18" spans="1:17" s="1" customFormat="1" ht="15.75">
      <c r="A18" s="15">
        <v>13</v>
      </c>
      <c r="B18" s="12" t="s">
        <v>132</v>
      </c>
      <c r="C18" s="13" t="s">
        <v>134</v>
      </c>
      <c r="D18" s="14" t="s">
        <v>14</v>
      </c>
      <c r="E18" s="15"/>
      <c r="F18" s="15"/>
      <c r="G18" s="16">
        <f>VLOOKUP(B18,'[2]Brokers'!$B$9:$I$69,7,0)</f>
        <v>53280666.2</v>
      </c>
      <c r="H18" s="16">
        <f>VLOOKUP(B18,'[2]Brokers'!$B$9:$W$69,22,0)</f>
        <v>100000</v>
      </c>
      <c r="I18" s="16">
        <f>VLOOKUP(B18,'[3]Brokers'!$B$9:$R$69,17,0)</f>
        <v>0</v>
      </c>
      <c r="J18" s="16">
        <f>VLOOKUP(B18,'[2]Brokers'!$B$9:$J$69,9,0)</f>
        <v>420000</v>
      </c>
      <c r="K18" s="16">
        <v>0</v>
      </c>
      <c r="L18" s="16">
        <v>0</v>
      </c>
      <c r="M18" s="27">
        <f t="shared" si="0"/>
        <v>53800666.2</v>
      </c>
      <c r="N18" s="16">
        <f>VLOOKUP(B18,'[3]Brokers'!$B$9:$Y$67,24,0)+M18</f>
        <v>106693805.15</v>
      </c>
      <c r="O18" s="28" t="e">
        <f t="shared" si="1"/>
        <v>#DIV/0!</v>
      </c>
      <c r="P18" s="25"/>
      <c r="Q18" s="4"/>
    </row>
    <row r="19" spans="1:17" s="1" customFormat="1" ht="15.75">
      <c r="A19" s="15">
        <v>19</v>
      </c>
      <c r="B19" s="12" t="s">
        <v>55</v>
      </c>
      <c r="C19" s="13" t="s">
        <v>56</v>
      </c>
      <c r="D19" s="14" t="s">
        <v>14</v>
      </c>
      <c r="E19" s="15"/>
      <c r="F19" s="15"/>
      <c r="G19" s="16">
        <f>VLOOKUP(B19,'[2]Brokers'!$B$9:$I$69,7,0)</f>
        <v>62935340</v>
      </c>
      <c r="H19" s="16">
        <f>VLOOKUP(B19,'[2]Brokers'!$B$9:$W$69,22,0)</f>
        <v>0</v>
      </c>
      <c r="I19" s="16">
        <f>VLOOKUP(B19,'[3]Brokers'!$B$9:$R$69,17,0)</f>
        <v>0</v>
      </c>
      <c r="J19" s="16">
        <f>VLOOKUP(B19,'[2]Brokers'!$B$9:$J$69,9,0)</f>
        <v>1540000</v>
      </c>
      <c r="K19" s="16">
        <v>0</v>
      </c>
      <c r="L19" s="16">
        <v>0</v>
      </c>
      <c r="M19" s="27">
        <f t="shared" si="0"/>
        <v>64475340</v>
      </c>
      <c r="N19" s="16">
        <f>VLOOKUP(B19,'[3]Brokers'!$B$9:$Y$67,24,0)+M19</f>
        <v>94147120</v>
      </c>
      <c r="O19" s="28" t="e">
        <f t="shared" si="1"/>
        <v>#DIV/0!</v>
      </c>
      <c r="P19" s="25"/>
      <c r="Q19" s="4"/>
    </row>
    <row r="20" spans="1:17" s="1" customFormat="1" ht="15.75">
      <c r="A20" s="15">
        <v>12</v>
      </c>
      <c r="B20" s="12" t="s">
        <v>69</v>
      </c>
      <c r="C20" s="13" t="s">
        <v>70</v>
      </c>
      <c r="D20" s="14" t="s">
        <v>14</v>
      </c>
      <c r="E20" s="15"/>
      <c r="F20" s="15"/>
      <c r="G20" s="16">
        <f>VLOOKUP(B20,'[2]Brokers'!$B$9:$I$69,7,0)</f>
        <v>13813765.16</v>
      </c>
      <c r="H20" s="16">
        <f>VLOOKUP(B20,'[2]Brokers'!$B$9:$W$69,22,0)</f>
        <v>0</v>
      </c>
      <c r="I20" s="16">
        <f>VLOOKUP(B20,'[3]Brokers'!$B$9:$R$69,17,0)</f>
        <v>0</v>
      </c>
      <c r="J20" s="16">
        <f>VLOOKUP(B20,'[2]Brokers'!$B$9:$J$69,9,0)</f>
        <v>10287600</v>
      </c>
      <c r="K20" s="16">
        <v>0</v>
      </c>
      <c r="L20" s="16">
        <v>0</v>
      </c>
      <c r="M20" s="27">
        <f t="shared" si="0"/>
        <v>24101365.16</v>
      </c>
      <c r="N20" s="16">
        <f>VLOOKUP(B20,'[3]Brokers'!$B$9:$Y$67,24,0)+M20</f>
        <v>89204125.16</v>
      </c>
      <c r="O20" s="28" t="e">
        <f t="shared" si="1"/>
        <v>#DIV/0!</v>
      </c>
      <c r="P20" s="25"/>
      <c r="Q20" s="4"/>
    </row>
    <row r="21" spans="1:17" s="1" customFormat="1" ht="15.75">
      <c r="A21" s="15">
        <v>16</v>
      </c>
      <c r="B21" s="12" t="s">
        <v>35</v>
      </c>
      <c r="C21" s="13" t="s">
        <v>36</v>
      </c>
      <c r="D21" s="14" t="s">
        <v>14</v>
      </c>
      <c r="E21" s="29" t="s">
        <v>14</v>
      </c>
      <c r="F21" s="15"/>
      <c r="G21" s="16">
        <f>VLOOKUP(B21,'[2]Brokers'!$B$9:$I$69,7,0)</f>
        <v>36119868.65</v>
      </c>
      <c r="H21" s="16">
        <f>VLOOKUP(B21,'[2]Brokers'!$B$9:$W$69,22,0)</f>
        <v>0</v>
      </c>
      <c r="I21" s="16">
        <f>VLOOKUP(B21,'[3]Brokers'!$B$9:$R$69,17,0)</f>
        <v>0</v>
      </c>
      <c r="J21" s="16">
        <f>VLOOKUP(B21,'[2]Brokers'!$B$9:$J$69,9,0)</f>
        <v>7689000</v>
      </c>
      <c r="K21" s="16">
        <v>0</v>
      </c>
      <c r="L21" s="16">
        <v>0</v>
      </c>
      <c r="M21" s="27">
        <f t="shared" si="0"/>
        <v>43808868.65</v>
      </c>
      <c r="N21" s="16">
        <f>VLOOKUP(B21,'[3]Brokers'!$B$9:$Y$67,24,0)+M21</f>
        <v>88628421.35</v>
      </c>
      <c r="O21" s="28" t="e">
        <f t="shared" si="1"/>
        <v>#DIV/0!</v>
      </c>
      <c r="P21" s="25"/>
      <c r="Q21" s="4"/>
    </row>
    <row r="22" spans="1:17" s="1" customFormat="1" ht="15.75">
      <c r="A22" s="15">
        <v>20</v>
      </c>
      <c r="B22" s="12" t="s">
        <v>47</v>
      </c>
      <c r="C22" s="13" t="s">
        <v>48</v>
      </c>
      <c r="D22" s="14" t="s">
        <v>14</v>
      </c>
      <c r="E22" s="15"/>
      <c r="F22" s="15"/>
      <c r="G22" s="16">
        <f>VLOOKUP(B22,'[2]Brokers'!$B$9:$I$69,7,0)</f>
        <v>22402798.18</v>
      </c>
      <c r="H22" s="16">
        <f>VLOOKUP(B22,'[2]Brokers'!$B$9:$W$69,22,0)</f>
        <v>0</v>
      </c>
      <c r="I22" s="16">
        <f>VLOOKUP(B22,'[3]Brokers'!$B$9:$R$69,17,0)</f>
        <v>0</v>
      </c>
      <c r="J22" s="16">
        <f>VLOOKUP(B22,'[2]Brokers'!$B$9:$J$69,9,0)</f>
        <v>21442800</v>
      </c>
      <c r="K22" s="16">
        <v>0</v>
      </c>
      <c r="L22" s="16">
        <v>0</v>
      </c>
      <c r="M22" s="27">
        <f t="shared" si="0"/>
        <v>43845598.18</v>
      </c>
      <c r="N22" s="16">
        <f>VLOOKUP(B22,'[3]Brokers'!$B$9:$Y$67,24,0)+M22</f>
        <v>72101616.18</v>
      </c>
      <c r="O22" s="28" t="e">
        <f t="shared" si="1"/>
        <v>#DIV/0!</v>
      </c>
      <c r="P22" s="25"/>
      <c r="Q22" s="4"/>
    </row>
    <row r="23" spans="1:17" s="1" customFormat="1" ht="15.75">
      <c r="A23" s="15">
        <v>17</v>
      </c>
      <c r="B23" s="12" t="s">
        <v>77</v>
      </c>
      <c r="C23" s="13" t="s">
        <v>78</v>
      </c>
      <c r="D23" s="14" t="s">
        <v>14</v>
      </c>
      <c r="E23" s="15"/>
      <c r="F23" s="15"/>
      <c r="G23" s="16">
        <f>VLOOKUP(B23,'[2]Brokers'!$B$9:$I$69,7,0)</f>
        <v>27299103</v>
      </c>
      <c r="H23" s="16">
        <f>VLOOKUP(B23,'[2]Brokers'!$B$9:$W$69,22,0)</f>
        <v>0</v>
      </c>
      <c r="I23" s="16">
        <f>VLOOKUP(B23,'[3]Brokers'!$B$9:$R$69,17,0)</f>
        <v>0</v>
      </c>
      <c r="J23" s="16">
        <f>VLOOKUP(B23,'[2]Brokers'!$B$9:$J$69,9,0)</f>
        <v>2002400</v>
      </c>
      <c r="K23" s="16">
        <v>0</v>
      </c>
      <c r="L23" s="16">
        <v>0</v>
      </c>
      <c r="M23" s="27">
        <f t="shared" si="0"/>
        <v>29301503</v>
      </c>
      <c r="N23" s="16">
        <f>VLOOKUP(B23,'[3]Brokers'!$B$9:$Y$67,24,0)+M23</f>
        <v>67794932.4</v>
      </c>
      <c r="O23" s="28" t="e">
        <f t="shared" si="1"/>
        <v>#DIV/0!</v>
      </c>
      <c r="P23" s="25"/>
      <c r="Q23" s="4"/>
    </row>
    <row r="24" spans="1:17" s="1" customFormat="1" ht="15.75">
      <c r="A24" s="15">
        <v>28</v>
      </c>
      <c r="B24" s="12" t="s">
        <v>51</v>
      </c>
      <c r="C24" s="13" t="s">
        <v>52</v>
      </c>
      <c r="D24" s="14" t="s">
        <v>14</v>
      </c>
      <c r="E24" s="29" t="s">
        <v>14</v>
      </c>
      <c r="F24" s="15"/>
      <c r="G24" s="16">
        <f>VLOOKUP(B24,'[2]Brokers'!$B$9:$I$69,7,0)</f>
        <v>50304492.3</v>
      </c>
      <c r="H24" s="16">
        <f>VLOOKUP(B24,'[2]Brokers'!$B$9:$W$69,22,0)</f>
        <v>0</v>
      </c>
      <c r="I24" s="16">
        <f>VLOOKUP(B24,'[3]Brokers'!$B$9:$R$69,17,0)</f>
        <v>0</v>
      </c>
      <c r="J24" s="16">
        <f>VLOOKUP(B24,'[2]Brokers'!$B$9:$J$69,9,0)</f>
        <v>1590000</v>
      </c>
      <c r="K24" s="16">
        <v>0</v>
      </c>
      <c r="L24" s="16">
        <v>0</v>
      </c>
      <c r="M24" s="27">
        <f t="shared" si="0"/>
        <v>51894492.3</v>
      </c>
      <c r="N24" s="16">
        <f>VLOOKUP(B24,'[3]Brokers'!$B$9:$Y$67,24,0)+M24</f>
        <v>62182846.3</v>
      </c>
      <c r="O24" s="28" t="e">
        <f t="shared" si="1"/>
        <v>#DIV/0!</v>
      </c>
      <c r="P24" s="25"/>
      <c r="Q24" s="4"/>
    </row>
    <row r="25" spans="1:17" s="1" customFormat="1" ht="15.75">
      <c r="A25" s="15">
        <v>23</v>
      </c>
      <c r="B25" s="12" t="s">
        <v>53</v>
      </c>
      <c r="C25" s="13" t="s">
        <v>54</v>
      </c>
      <c r="D25" s="14" t="s">
        <v>14</v>
      </c>
      <c r="E25" s="15"/>
      <c r="F25" s="15"/>
      <c r="G25" s="16">
        <f>VLOOKUP(B25,'[2]Brokers'!$B$9:$I$69,7,0)</f>
        <v>15542272.399999999</v>
      </c>
      <c r="H25" s="16">
        <f>VLOOKUP(B25,'[2]Brokers'!$B$9:$W$69,22,0)</f>
        <v>0</v>
      </c>
      <c r="I25" s="16">
        <f>VLOOKUP(B25,'[3]Brokers'!$B$9:$R$69,17,0)</f>
        <v>0</v>
      </c>
      <c r="J25" s="16">
        <f>VLOOKUP(B25,'[2]Brokers'!$B$9:$J$69,9,0)</f>
        <v>12418600</v>
      </c>
      <c r="K25" s="16">
        <v>0</v>
      </c>
      <c r="L25" s="16">
        <v>0</v>
      </c>
      <c r="M25" s="27">
        <f t="shared" si="0"/>
        <v>27960872.4</v>
      </c>
      <c r="N25" s="16">
        <f>VLOOKUP(B25,'[3]Brokers'!$B$9:$Y$67,24,0)+M25</f>
        <v>49745758.9</v>
      </c>
      <c r="O25" s="28" t="e">
        <f t="shared" si="1"/>
        <v>#DIV/0!</v>
      </c>
      <c r="P25" s="25"/>
      <c r="Q25" s="4"/>
    </row>
    <row r="26" spans="1:16" s="1" customFormat="1" ht="15.75">
      <c r="A26" s="15">
        <v>21</v>
      </c>
      <c r="B26" s="12" t="s">
        <v>73</v>
      </c>
      <c r="C26" s="13" t="s">
        <v>74</v>
      </c>
      <c r="D26" s="14" t="s">
        <v>14</v>
      </c>
      <c r="E26" s="15"/>
      <c r="F26" s="15"/>
      <c r="G26" s="16">
        <f>VLOOKUP(B26,'[2]Brokers'!$B$9:$I$69,7,0)</f>
        <v>2993720</v>
      </c>
      <c r="H26" s="16">
        <f>VLOOKUP(B26,'[2]Brokers'!$B$9:$W$69,22,0)</f>
        <v>0</v>
      </c>
      <c r="I26" s="16">
        <f>VLOOKUP(B26,'[3]Brokers'!$B$9:$R$69,17,0)</f>
        <v>0</v>
      </c>
      <c r="J26" s="16">
        <f>VLOOKUP(B26,'[2]Brokers'!$B$9:$J$69,9,0)</f>
        <v>17212600</v>
      </c>
      <c r="K26" s="16">
        <v>0</v>
      </c>
      <c r="L26" s="16">
        <v>0</v>
      </c>
      <c r="M26" s="27">
        <f t="shared" si="0"/>
        <v>20206320</v>
      </c>
      <c r="N26" s="16">
        <f>VLOOKUP(B26,'[3]Brokers'!$B$9:$Y$67,24,0)+M26</f>
        <v>44578790.29</v>
      </c>
      <c r="O26" s="28" t="e">
        <f t="shared" si="1"/>
        <v>#DIV/0!</v>
      </c>
      <c r="P26" s="25"/>
    </row>
    <row r="27" spans="1:17" s="1" customFormat="1" ht="15.75">
      <c r="A27" s="15">
        <v>27</v>
      </c>
      <c r="B27" s="12" t="s">
        <v>86</v>
      </c>
      <c r="C27" s="13" t="s">
        <v>87</v>
      </c>
      <c r="D27" s="14" t="s">
        <v>14</v>
      </c>
      <c r="E27" s="15"/>
      <c r="F27" s="15"/>
      <c r="G27" s="16">
        <f>VLOOKUP(B27,'[2]Brokers'!$B$9:$I$69,7,0)</f>
        <v>26908898</v>
      </c>
      <c r="H27" s="16">
        <f>VLOOKUP(B27,'[2]Brokers'!$B$9:$W$69,22,0)</f>
        <v>0</v>
      </c>
      <c r="I27" s="16">
        <f>VLOOKUP(B27,'[3]Brokers'!$B$9:$R$69,17,0)</f>
        <v>0</v>
      </c>
      <c r="J27" s="16">
        <f>VLOOKUP(B27,'[2]Brokers'!$B$9:$J$69,9,0)</f>
        <v>1910800</v>
      </c>
      <c r="K27" s="16">
        <v>0</v>
      </c>
      <c r="L27" s="16">
        <v>0</v>
      </c>
      <c r="M27" s="27">
        <f t="shared" si="0"/>
        <v>28819698</v>
      </c>
      <c r="N27" s="16">
        <f>VLOOKUP(B27,'[3]Brokers'!$B$9:$Y$67,24,0)+M27</f>
        <v>41432026.1</v>
      </c>
      <c r="O27" s="28" t="e">
        <f t="shared" si="1"/>
        <v>#DIV/0!</v>
      </c>
      <c r="P27" s="25"/>
      <c r="Q27" s="4"/>
    </row>
    <row r="28" spans="1:17" s="1" customFormat="1" ht="15.75">
      <c r="A28" s="15">
        <v>32</v>
      </c>
      <c r="B28" s="12" t="s">
        <v>57</v>
      </c>
      <c r="C28" s="13" t="s">
        <v>58</v>
      </c>
      <c r="D28" s="14" t="s">
        <v>14</v>
      </c>
      <c r="E28" s="29" t="s">
        <v>14</v>
      </c>
      <c r="F28" s="15" t="s">
        <v>14</v>
      </c>
      <c r="G28" s="16">
        <f>VLOOKUP(B28,'[2]Brokers'!$B$9:$I$69,7,0)</f>
        <v>17535498</v>
      </c>
      <c r="H28" s="16">
        <f>VLOOKUP(B28,'[2]Brokers'!$B$9:$W$69,22,0)</f>
        <v>0</v>
      </c>
      <c r="I28" s="16">
        <f>VLOOKUP(B28,'[3]Brokers'!$B$9:$R$69,17,0)</f>
        <v>0</v>
      </c>
      <c r="J28" s="16">
        <f>VLOOKUP(B28,'[2]Brokers'!$B$9:$J$69,9,0)</f>
        <v>19707400</v>
      </c>
      <c r="K28" s="16">
        <v>0</v>
      </c>
      <c r="L28" s="16">
        <v>0</v>
      </c>
      <c r="M28" s="27">
        <f t="shared" si="0"/>
        <v>37242898</v>
      </c>
      <c r="N28" s="16">
        <f>VLOOKUP(B28,'[3]Brokers'!$B$9:$Y$67,24,0)+M28</f>
        <v>40397211</v>
      </c>
      <c r="O28" s="28" t="e">
        <f t="shared" si="1"/>
        <v>#DIV/0!</v>
      </c>
      <c r="P28" s="25"/>
      <c r="Q28" s="4"/>
    </row>
    <row r="29" spans="1:17" s="1" customFormat="1" ht="15.75">
      <c r="A29" s="15">
        <v>22</v>
      </c>
      <c r="B29" s="12" t="s">
        <v>45</v>
      </c>
      <c r="C29" s="13" t="s">
        <v>46</v>
      </c>
      <c r="D29" s="14" t="s">
        <v>14</v>
      </c>
      <c r="E29" s="15"/>
      <c r="F29" s="15"/>
      <c r="G29" s="16">
        <f>VLOOKUP(B29,'[2]Brokers'!$B$9:$I$69,7,0)</f>
        <v>4549824.25</v>
      </c>
      <c r="H29" s="16">
        <f>VLOOKUP(B29,'[2]Brokers'!$B$9:$W$69,22,0)</f>
        <v>0</v>
      </c>
      <c r="I29" s="16">
        <f>VLOOKUP(B29,'[3]Brokers'!$B$9:$R$69,17,0)</f>
        <v>0</v>
      </c>
      <c r="J29" s="16">
        <f>VLOOKUP(B29,'[2]Brokers'!$B$9:$J$69,9,0)</f>
        <v>12067600</v>
      </c>
      <c r="K29" s="16">
        <v>0</v>
      </c>
      <c r="L29" s="16">
        <v>0</v>
      </c>
      <c r="M29" s="27">
        <f t="shared" si="0"/>
        <v>16617424.25</v>
      </c>
      <c r="N29" s="16">
        <f>VLOOKUP(B29,'[3]Brokers'!$B$9:$Y$67,24,0)+M29</f>
        <v>38777829.36</v>
      </c>
      <c r="O29" s="28" t="e">
        <f t="shared" si="1"/>
        <v>#DIV/0!</v>
      </c>
      <c r="P29" s="25"/>
      <c r="Q29" s="4"/>
    </row>
    <row r="30" spans="1:17" s="1" customFormat="1" ht="15.75">
      <c r="A30" s="15">
        <v>33</v>
      </c>
      <c r="B30" s="12" t="s">
        <v>118</v>
      </c>
      <c r="C30" s="13" t="s">
        <v>119</v>
      </c>
      <c r="D30" s="14" t="s">
        <v>14</v>
      </c>
      <c r="E30" s="15"/>
      <c r="F30" s="15"/>
      <c r="G30" s="16">
        <f>VLOOKUP(B30,'[2]Brokers'!$B$9:$I$69,7,0)</f>
        <v>14443794.739999998</v>
      </c>
      <c r="H30" s="16">
        <f>VLOOKUP(B30,'[2]Brokers'!$B$9:$W$69,22,0)</f>
        <v>0</v>
      </c>
      <c r="I30" s="16">
        <f>VLOOKUP(B30,'[3]Brokers'!$B$9:$R$69,17,0)</f>
        <v>0</v>
      </c>
      <c r="J30" s="16">
        <f>VLOOKUP(B30,'[2]Brokers'!$B$9:$J$69,9,0)</f>
        <v>21990000</v>
      </c>
      <c r="K30" s="16">
        <v>0</v>
      </c>
      <c r="L30" s="16">
        <v>0</v>
      </c>
      <c r="M30" s="27">
        <f t="shared" si="0"/>
        <v>36433794.739999995</v>
      </c>
      <c r="N30" s="16">
        <f>VLOOKUP(B30,'[3]Brokers'!$B$9:$Y$67,24,0)+M30</f>
        <v>38641795.739999995</v>
      </c>
      <c r="O30" s="28" t="e">
        <f t="shared" si="1"/>
        <v>#DIV/0!</v>
      </c>
      <c r="P30" s="25"/>
      <c r="Q30" s="4"/>
    </row>
    <row r="31" spans="1:17" s="1" customFormat="1" ht="15.75">
      <c r="A31" s="15">
        <v>30</v>
      </c>
      <c r="B31" s="12" t="s">
        <v>96</v>
      </c>
      <c r="C31" s="13" t="s">
        <v>97</v>
      </c>
      <c r="D31" s="14" t="s">
        <v>14</v>
      </c>
      <c r="E31" s="15"/>
      <c r="F31" s="15"/>
      <c r="G31" s="16">
        <f>VLOOKUP(B31,'[2]Brokers'!$B$9:$I$69,7,0)</f>
        <v>15526374</v>
      </c>
      <c r="H31" s="16">
        <f>VLOOKUP(B31,'[2]Brokers'!$B$9:$W$69,22,0)</f>
        <v>0</v>
      </c>
      <c r="I31" s="16">
        <f>VLOOKUP(B31,'[3]Brokers'!$B$9:$R$69,17,0)</f>
        <v>0</v>
      </c>
      <c r="J31" s="16">
        <f>VLOOKUP(B31,'[2]Brokers'!$B$9:$J$69,9,0)</f>
        <v>16352000</v>
      </c>
      <c r="K31" s="16">
        <v>0</v>
      </c>
      <c r="L31" s="16">
        <v>0</v>
      </c>
      <c r="M31" s="27">
        <f t="shared" si="0"/>
        <v>31878374</v>
      </c>
      <c r="N31" s="16">
        <f>VLOOKUP(B31,'[3]Brokers'!$B$9:$Y$67,24,0)+M31</f>
        <v>37474755</v>
      </c>
      <c r="O31" s="28" t="e">
        <f t="shared" si="1"/>
        <v>#DIV/0!</v>
      </c>
      <c r="P31" s="25"/>
      <c r="Q31" s="4"/>
    </row>
    <row r="32" spans="1:17" s="1" customFormat="1" ht="15.75">
      <c r="A32" s="15">
        <v>25</v>
      </c>
      <c r="B32" s="12" t="s">
        <v>59</v>
      </c>
      <c r="C32" s="13" t="s">
        <v>60</v>
      </c>
      <c r="D32" s="14" t="s">
        <v>14</v>
      </c>
      <c r="E32" s="15"/>
      <c r="F32" s="15"/>
      <c r="G32" s="16">
        <f>VLOOKUP(B32,'[2]Brokers'!$B$9:$I$69,7,0)</f>
        <v>14858503.98</v>
      </c>
      <c r="H32" s="16">
        <f>VLOOKUP(B32,'[2]Brokers'!$B$9:$W$69,22,0)</f>
        <v>0</v>
      </c>
      <c r="I32" s="16">
        <f>VLOOKUP(B32,'[3]Brokers'!$B$9:$R$69,17,0)</f>
        <v>0</v>
      </c>
      <c r="J32" s="16">
        <f>VLOOKUP(B32,'[2]Brokers'!$B$9:$J$69,9,0)</f>
        <v>2150000</v>
      </c>
      <c r="K32" s="16">
        <v>0</v>
      </c>
      <c r="L32" s="16">
        <v>0</v>
      </c>
      <c r="M32" s="27">
        <f t="shared" si="0"/>
        <v>17008503.98</v>
      </c>
      <c r="N32" s="16">
        <f>VLOOKUP(B32,'[3]Brokers'!$B$9:$Y$67,24,0)+M32</f>
        <v>35803876.18</v>
      </c>
      <c r="O32" s="28" t="e">
        <f t="shared" si="1"/>
        <v>#DIV/0!</v>
      </c>
      <c r="P32" s="25"/>
      <c r="Q32" s="4"/>
    </row>
    <row r="33" spans="1:17" s="1" customFormat="1" ht="15.75">
      <c r="A33" s="15">
        <v>31</v>
      </c>
      <c r="B33" s="12" t="s">
        <v>80</v>
      </c>
      <c r="C33" s="13" t="s">
        <v>81</v>
      </c>
      <c r="D33" s="14" t="s">
        <v>14</v>
      </c>
      <c r="E33" s="15"/>
      <c r="F33" s="15"/>
      <c r="G33" s="16">
        <f>VLOOKUP(B33,'[2]Brokers'!$B$9:$I$69,7,0)</f>
        <v>5674417.2</v>
      </c>
      <c r="H33" s="16">
        <f>VLOOKUP(B33,'[2]Brokers'!$B$9:$W$69,22,0)</f>
        <v>0</v>
      </c>
      <c r="I33" s="16">
        <f>VLOOKUP(B33,'[3]Brokers'!$B$9:$R$69,17,0)</f>
        <v>0</v>
      </c>
      <c r="J33" s="16">
        <f>VLOOKUP(B33,'[2]Brokers'!$B$9:$J$69,9,0)</f>
        <v>25298400</v>
      </c>
      <c r="K33" s="16">
        <v>0</v>
      </c>
      <c r="L33" s="16">
        <v>0</v>
      </c>
      <c r="M33" s="27">
        <f t="shared" si="0"/>
        <v>30972817.2</v>
      </c>
      <c r="N33" s="16">
        <f>VLOOKUP(B33,'[3]Brokers'!$B$9:$Y$67,24,0)+M33</f>
        <v>34853677.28</v>
      </c>
      <c r="O33" s="28" t="e">
        <f t="shared" si="1"/>
        <v>#DIV/0!</v>
      </c>
      <c r="P33" s="25"/>
      <c r="Q33" s="4"/>
    </row>
    <row r="34" spans="1:17" s="1" customFormat="1" ht="15.75">
      <c r="A34" s="15">
        <v>24</v>
      </c>
      <c r="B34" s="12" t="s">
        <v>67</v>
      </c>
      <c r="C34" s="13" t="s">
        <v>68</v>
      </c>
      <c r="D34" s="14" t="s">
        <v>14</v>
      </c>
      <c r="E34" s="15"/>
      <c r="F34" s="15"/>
      <c r="G34" s="16">
        <f>VLOOKUP(B34,'[2]Brokers'!$B$9:$I$69,7,0)</f>
        <v>2421910</v>
      </c>
      <c r="H34" s="16">
        <f>VLOOKUP(B34,'[2]Brokers'!$B$9:$W$69,22,0)</f>
        <v>0</v>
      </c>
      <c r="I34" s="16">
        <f>VLOOKUP(B34,'[3]Brokers'!$B$9:$R$69,17,0)</f>
        <v>0</v>
      </c>
      <c r="J34" s="16">
        <f>VLOOKUP(B34,'[2]Brokers'!$B$9:$J$69,9,0)</f>
        <v>10618200</v>
      </c>
      <c r="K34" s="16">
        <v>0</v>
      </c>
      <c r="L34" s="16">
        <v>0</v>
      </c>
      <c r="M34" s="27">
        <f t="shared" si="0"/>
        <v>13040110</v>
      </c>
      <c r="N34" s="16">
        <f>VLOOKUP(B34,'[3]Brokers'!$B$9:$Y$67,24,0)+M34</f>
        <v>34371895</v>
      </c>
      <c r="O34" s="28" t="e">
        <f t="shared" si="1"/>
        <v>#DIV/0!</v>
      </c>
      <c r="P34" s="25"/>
      <c r="Q34" s="4"/>
    </row>
    <row r="35" spans="1:17" s="1" customFormat="1" ht="15.75">
      <c r="A35" s="15">
        <v>26</v>
      </c>
      <c r="B35" s="12" t="s">
        <v>43</v>
      </c>
      <c r="C35" s="13" t="s">
        <v>44</v>
      </c>
      <c r="D35" s="14" t="s">
        <v>14</v>
      </c>
      <c r="E35" s="29" t="s">
        <v>14</v>
      </c>
      <c r="F35" s="15"/>
      <c r="G35" s="16">
        <f>VLOOKUP(B35,'[2]Brokers'!$B$9:$I$69,7,0)</f>
        <v>14072815</v>
      </c>
      <c r="H35" s="16">
        <f>VLOOKUP(B35,'[2]Brokers'!$B$9:$W$69,22,0)</f>
        <v>0</v>
      </c>
      <c r="I35" s="16">
        <f>VLOOKUP(B35,'[3]Brokers'!$B$9:$R$69,17,0)</f>
        <v>0</v>
      </c>
      <c r="J35" s="16">
        <f>VLOOKUP(B35,'[2]Brokers'!$B$9:$J$69,9,0)</f>
        <v>4500000</v>
      </c>
      <c r="K35" s="16">
        <v>0</v>
      </c>
      <c r="L35" s="16">
        <v>0</v>
      </c>
      <c r="M35" s="27">
        <f aca="true" t="shared" si="2" ref="M35:M61">L35+I35+J35+H35+G35</f>
        <v>18572815</v>
      </c>
      <c r="N35" s="16">
        <f>VLOOKUP(B35,'[3]Brokers'!$B$9:$Y$67,24,0)+M35</f>
        <v>30890525</v>
      </c>
      <c r="O35" s="28" t="e">
        <f aca="true" t="shared" si="3" ref="O35:O61">N35/$N$75</f>
        <v>#DIV/0!</v>
      </c>
      <c r="P35" s="25"/>
      <c r="Q35" s="4"/>
    </row>
    <row r="36" spans="1:17" s="1" customFormat="1" ht="15.75">
      <c r="A36" s="15">
        <v>39</v>
      </c>
      <c r="B36" s="12" t="s">
        <v>49</v>
      </c>
      <c r="C36" s="13" t="s">
        <v>50</v>
      </c>
      <c r="D36" s="14" t="s">
        <v>14</v>
      </c>
      <c r="E36" s="15"/>
      <c r="F36" s="15"/>
      <c r="G36" s="16">
        <f>VLOOKUP(B36,'[2]Brokers'!$B$9:$I$69,7,0)</f>
        <v>2093813.8</v>
      </c>
      <c r="H36" s="16">
        <f>VLOOKUP(B36,'[2]Brokers'!$B$9:$W$69,22,0)</f>
        <v>0</v>
      </c>
      <c r="I36" s="16">
        <f>VLOOKUP(B36,'[3]Brokers'!$B$9:$R$69,17,0)</f>
        <v>0</v>
      </c>
      <c r="J36" s="16">
        <f>VLOOKUP(B36,'[2]Brokers'!$B$9:$J$69,9,0)</f>
        <v>17445400</v>
      </c>
      <c r="K36" s="16">
        <v>0</v>
      </c>
      <c r="L36" s="16">
        <v>0</v>
      </c>
      <c r="M36" s="27">
        <f t="shared" si="2"/>
        <v>19539213.8</v>
      </c>
      <c r="N36" s="16">
        <f>VLOOKUP(B36,'[3]Brokers'!$B$9:$Y$67,24,0)+M36</f>
        <v>19621933.8</v>
      </c>
      <c r="O36" s="28" t="e">
        <f t="shared" si="3"/>
        <v>#DIV/0!</v>
      </c>
      <c r="P36" s="25"/>
      <c r="Q36" s="4"/>
    </row>
    <row r="37" spans="1:17" s="1" customFormat="1" ht="15.75">
      <c r="A37" s="15">
        <v>36</v>
      </c>
      <c r="B37" s="12" t="s">
        <v>88</v>
      </c>
      <c r="C37" s="13" t="s">
        <v>89</v>
      </c>
      <c r="D37" s="14" t="s">
        <v>14</v>
      </c>
      <c r="E37" s="15"/>
      <c r="F37" s="15"/>
      <c r="G37" s="16">
        <f>VLOOKUP(B37,'[2]Brokers'!$B$9:$I$69,7,0)</f>
        <v>5173373.2</v>
      </c>
      <c r="H37" s="16">
        <f>VLOOKUP(B37,'[2]Brokers'!$B$9:$W$69,22,0)</f>
        <v>0</v>
      </c>
      <c r="I37" s="16">
        <f>VLOOKUP(B37,'[3]Brokers'!$B$9:$R$69,17,0)</f>
        <v>0</v>
      </c>
      <c r="J37" s="16">
        <f>VLOOKUP(B37,'[2]Brokers'!$B$9:$J$69,9,0)</f>
        <v>10181200</v>
      </c>
      <c r="K37" s="16">
        <v>0</v>
      </c>
      <c r="L37" s="16">
        <v>0</v>
      </c>
      <c r="M37" s="27">
        <f t="shared" si="2"/>
        <v>15354573.2</v>
      </c>
      <c r="N37" s="16">
        <f>VLOOKUP(B37,'[3]Brokers'!$B$9:$Y$67,24,0)+M37</f>
        <v>15683333.2</v>
      </c>
      <c r="O37" s="28" t="e">
        <f t="shared" si="3"/>
        <v>#DIV/0!</v>
      </c>
      <c r="P37" s="25"/>
      <c r="Q37" s="4"/>
    </row>
    <row r="38" spans="1:17" s="1" customFormat="1" ht="15.75">
      <c r="A38" s="15">
        <v>44</v>
      </c>
      <c r="B38" s="12" t="s">
        <v>63</v>
      </c>
      <c r="C38" s="13" t="s">
        <v>64</v>
      </c>
      <c r="D38" s="14" t="s">
        <v>14</v>
      </c>
      <c r="E38" s="15"/>
      <c r="F38" s="15"/>
      <c r="G38" s="16">
        <f>VLOOKUP(B38,'[2]Brokers'!$B$9:$I$69,7,0)</f>
        <v>0</v>
      </c>
      <c r="H38" s="16">
        <f>VLOOKUP(B38,'[2]Brokers'!$B$9:$W$69,22,0)</f>
        <v>0</v>
      </c>
      <c r="I38" s="16">
        <f>VLOOKUP(B38,'[3]Brokers'!$B$9:$R$69,17,0)</f>
        <v>0</v>
      </c>
      <c r="J38" s="16">
        <f>VLOOKUP(B38,'[2]Brokers'!$B$9:$J$69,9,0)</f>
        <v>13805200</v>
      </c>
      <c r="K38" s="16">
        <v>0</v>
      </c>
      <c r="L38" s="16">
        <v>0</v>
      </c>
      <c r="M38" s="27">
        <f t="shared" si="2"/>
        <v>13805200</v>
      </c>
      <c r="N38" s="16">
        <f>VLOOKUP(B38,'[3]Brokers'!$B$9:$Y$67,24,0)+M38</f>
        <v>13805200</v>
      </c>
      <c r="O38" s="28" t="e">
        <f t="shared" si="3"/>
        <v>#DIV/0!</v>
      </c>
      <c r="P38" s="25"/>
      <c r="Q38" s="4"/>
    </row>
    <row r="39" spans="1:17" s="1" customFormat="1" ht="15.75">
      <c r="A39" s="15">
        <v>37</v>
      </c>
      <c r="B39" s="12" t="s">
        <v>65</v>
      </c>
      <c r="C39" s="13" t="s">
        <v>66</v>
      </c>
      <c r="D39" s="14" t="s">
        <v>14</v>
      </c>
      <c r="E39" s="15"/>
      <c r="F39" s="15"/>
      <c r="G39" s="16">
        <f>VLOOKUP(B39,'[2]Brokers'!$B$9:$I$69,7,0)</f>
        <v>6207790</v>
      </c>
      <c r="H39" s="16">
        <f>VLOOKUP(B39,'[2]Brokers'!$B$9:$W$69,22,0)</f>
        <v>0</v>
      </c>
      <c r="I39" s="16">
        <f>VLOOKUP(B39,'[3]Brokers'!$B$9:$R$69,17,0)</f>
        <v>0</v>
      </c>
      <c r="J39" s="16">
        <f>VLOOKUP(B39,'[2]Brokers'!$B$9:$J$69,9,0)</f>
        <v>6535600</v>
      </c>
      <c r="K39" s="16">
        <v>0</v>
      </c>
      <c r="L39" s="16">
        <v>0</v>
      </c>
      <c r="M39" s="27">
        <f t="shared" si="2"/>
        <v>12743390</v>
      </c>
      <c r="N39" s="16">
        <f>VLOOKUP(B39,'[3]Brokers'!$B$9:$Y$67,24,0)+M39</f>
        <v>12878831</v>
      </c>
      <c r="O39" s="28" t="e">
        <f t="shared" si="3"/>
        <v>#DIV/0!</v>
      </c>
      <c r="P39" s="25"/>
      <c r="Q39" s="4"/>
    </row>
    <row r="40" spans="1:17" s="1" customFormat="1" ht="15.75">
      <c r="A40" s="15">
        <v>41</v>
      </c>
      <c r="B40" s="12" t="s">
        <v>61</v>
      </c>
      <c r="C40" s="13" t="s">
        <v>62</v>
      </c>
      <c r="D40" s="14" t="s">
        <v>14</v>
      </c>
      <c r="E40" s="29" t="s">
        <v>14</v>
      </c>
      <c r="F40" s="15" t="s">
        <v>14</v>
      </c>
      <c r="G40" s="16">
        <f>VLOOKUP(B40,'[2]Brokers'!$B$9:$I$69,7,0)</f>
        <v>8524298</v>
      </c>
      <c r="H40" s="16">
        <f>VLOOKUP(B40,'[2]Brokers'!$B$9:$W$69,22,0)</f>
        <v>0</v>
      </c>
      <c r="I40" s="16">
        <f>VLOOKUP(B40,'[3]Brokers'!$B$9:$R$69,17,0)</f>
        <v>0</v>
      </c>
      <c r="J40" s="16">
        <f>VLOOKUP(B40,'[2]Brokers'!$B$9:$J$69,9,0)</f>
        <v>616000</v>
      </c>
      <c r="K40" s="16">
        <v>0</v>
      </c>
      <c r="L40" s="16">
        <v>0</v>
      </c>
      <c r="M40" s="27">
        <f t="shared" si="2"/>
        <v>9140298</v>
      </c>
      <c r="N40" s="16">
        <f>VLOOKUP(B40,'[3]Brokers'!$B$9:$Y$67,24,0)+M40</f>
        <v>9140298</v>
      </c>
      <c r="O40" s="28" t="e">
        <f t="shared" si="3"/>
        <v>#DIV/0!</v>
      </c>
      <c r="P40" s="25"/>
      <c r="Q40" s="4"/>
    </row>
    <row r="41" spans="1:17" s="1" customFormat="1" ht="15.75">
      <c r="A41" s="15">
        <v>49</v>
      </c>
      <c r="B41" s="12" t="s">
        <v>104</v>
      </c>
      <c r="C41" s="13" t="s">
        <v>105</v>
      </c>
      <c r="D41" s="14" t="s">
        <v>14</v>
      </c>
      <c r="E41" s="30" t="s">
        <v>14</v>
      </c>
      <c r="F41" s="15"/>
      <c r="G41" s="16">
        <f>VLOOKUP(B41,'[2]Brokers'!$B$9:$I$69,7,0)</f>
        <v>0</v>
      </c>
      <c r="H41" s="16">
        <f>VLOOKUP(B41,'[2]Brokers'!$B$9:$W$69,22,0)</f>
        <v>0</v>
      </c>
      <c r="I41" s="16">
        <f>VLOOKUP(B41,'[3]Brokers'!$B$9:$R$69,17,0)</f>
        <v>0</v>
      </c>
      <c r="J41" s="16">
        <f>VLOOKUP(B41,'[2]Brokers'!$B$9:$J$69,9,0)</f>
        <v>8769800</v>
      </c>
      <c r="K41" s="16">
        <v>0</v>
      </c>
      <c r="L41" s="16">
        <v>0</v>
      </c>
      <c r="M41" s="27">
        <f t="shared" si="2"/>
        <v>8769800</v>
      </c>
      <c r="N41" s="16">
        <f>VLOOKUP(B41,'[3]Brokers'!$B$9:$Y$67,24,0)+M41</f>
        <v>8769800</v>
      </c>
      <c r="O41" s="28" t="e">
        <f t="shared" si="3"/>
        <v>#DIV/0!</v>
      </c>
      <c r="P41" s="25"/>
      <c r="Q41" s="4"/>
    </row>
    <row r="42" spans="1:17" s="1" customFormat="1" ht="15.75">
      <c r="A42" s="15">
        <v>34</v>
      </c>
      <c r="B42" s="12" t="s">
        <v>130</v>
      </c>
      <c r="C42" s="13" t="s">
        <v>129</v>
      </c>
      <c r="D42" s="14" t="s">
        <v>14</v>
      </c>
      <c r="E42" s="15"/>
      <c r="F42" s="15"/>
      <c r="G42" s="16">
        <f>VLOOKUP(B42,'[2]Brokers'!$B$9:$I$69,7,0)</f>
        <v>5456139</v>
      </c>
      <c r="H42" s="16">
        <f>VLOOKUP(B42,'[2]Brokers'!$B$9:$W$69,22,0)</f>
        <v>0</v>
      </c>
      <c r="I42" s="16">
        <f>VLOOKUP(B42,'[3]Brokers'!$B$9:$R$69,17,0)</f>
        <v>0</v>
      </c>
      <c r="J42" s="16">
        <f>VLOOKUP(B42,'[2]Brokers'!$B$9:$J$69,9,0)</f>
        <v>0</v>
      </c>
      <c r="K42" s="16"/>
      <c r="L42" s="16">
        <v>0</v>
      </c>
      <c r="M42" s="27">
        <f t="shared" si="2"/>
        <v>5456139</v>
      </c>
      <c r="N42" s="16">
        <f>VLOOKUP(B42,'[3]Brokers'!$B$9:$Y$67,24,0)+M42</f>
        <v>7026939</v>
      </c>
      <c r="O42" s="28" t="e">
        <f t="shared" si="3"/>
        <v>#DIV/0!</v>
      </c>
      <c r="P42" s="25"/>
      <c r="Q42" s="4"/>
    </row>
    <row r="43" spans="1:17" s="18" customFormat="1" ht="15.75">
      <c r="A43" s="15">
        <v>35</v>
      </c>
      <c r="B43" s="12" t="s">
        <v>39</v>
      </c>
      <c r="C43" s="13" t="s">
        <v>40</v>
      </c>
      <c r="D43" s="14" t="s">
        <v>14</v>
      </c>
      <c r="E43" s="15"/>
      <c r="F43" s="15"/>
      <c r="G43" s="16">
        <f>VLOOKUP(B43,'[2]Brokers'!$B$9:$I$69,7,0)</f>
        <v>1238448</v>
      </c>
      <c r="H43" s="16">
        <f>VLOOKUP(B43,'[2]Brokers'!$B$9:$W$69,22,0)</f>
        <v>0</v>
      </c>
      <c r="I43" s="16">
        <f>VLOOKUP(B43,'[3]Brokers'!$B$9:$R$69,17,0)</f>
        <v>0</v>
      </c>
      <c r="J43" s="16">
        <f>VLOOKUP(B43,'[2]Brokers'!$B$9:$J$69,9,0)</f>
        <v>1680000</v>
      </c>
      <c r="K43" s="16">
        <v>0</v>
      </c>
      <c r="L43" s="16">
        <v>0</v>
      </c>
      <c r="M43" s="27">
        <f t="shared" si="2"/>
        <v>2918448</v>
      </c>
      <c r="N43" s="16">
        <f>VLOOKUP(B43,'[3]Brokers'!$B$9:$Y$67,24,0)+M43</f>
        <v>4239768.55</v>
      </c>
      <c r="O43" s="28" t="e">
        <f t="shared" si="3"/>
        <v>#DIV/0!</v>
      </c>
      <c r="P43" s="25"/>
      <c r="Q43" s="17"/>
    </row>
    <row r="44" spans="1:17" s="1" customFormat="1" ht="15.75">
      <c r="A44" s="15">
        <v>40</v>
      </c>
      <c r="B44" s="12" t="s">
        <v>82</v>
      </c>
      <c r="C44" s="13" t="s">
        <v>83</v>
      </c>
      <c r="D44" s="14" t="s">
        <v>14</v>
      </c>
      <c r="E44" s="15"/>
      <c r="F44" s="15"/>
      <c r="G44" s="16">
        <f>VLOOKUP(B44,'[2]Brokers'!$B$9:$I$69,7,0)</f>
        <v>0</v>
      </c>
      <c r="H44" s="16">
        <f>VLOOKUP(B44,'[2]Brokers'!$B$9:$W$69,22,0)</f>
        <v>0</v>
      </c>
      <c r="I44" s="16">
        <f>VLOOKUP(B44,'[3]Brokers'!$B$9:$R$69,17,0)</f>
        <v>0</v>
      </c>
      <c r="J44" s="16">
        <f>VLOOKUP(B44,'[2]Brokers'!$B$9:$J$69,9,0)</f>
        <v>3266000</v>
      </c>
      <c r="K44" s="16">
        <v>0</v>
      </c>
      <c r="L44" s="16">
        <v>0</v>
      </c>
      <c r="M44" s="27">
        <f t="shared" si="2"/>
        <v>3266000</v>
      </c>
      <c r="N44" s="16">
        <f>VLOOKUP(B44,'[3]Brokers'!$B$9:$Y$67,24,0)+M44</f>
        <v>3266000</v>
      </c>
      <c r="O44" s="28" t="e">
        <f t="shared" si="3"/>
        <v>#DIV/0!</v>
      </c>
      <c r="P44" s="25"/>
      <c r="Q44" s="4"/>
    </row>
    <row r="45" spans="1:17" s="1" customFormat="1" ht="15.75">
      <c r="A45" s="15">
        <v>43</v>
      </c>
      <c r="B45" s="12" t="s">
        <v>37</v>
      </c>
      <c r="C45" s="13" t="s">
        <v>38</v>
      </c>
      <c r="D45" s="14" t="s">
        <v>14</v>
      </c>
      <c r="E45" s="29" t="s">
        <v>14</v>
      </c>
      <c r="F45" s="15" t="s">
        <v>14</v>
      </c>
      <c r="G45" s="16">
        <f>VLOOKUP(B45,'[2]Brokers'!$B$9:$I$69,7,0)</f>
        <v>244000</v>
      </c>
      <c r="H45" s="16">
        <f>VLOOKUP(B45,'[2]Brokers'!$B$9:$W$69,22,0)</f>
        <v>0</v>
      </c>
      <c r="I45" s="16">
        <f>VLOOKUP(B45,'[3]Brokers'!$B$9:$R$69,17,0)</f>
        <v>0</v>
      </c>
      <c r="J45" s="16">
        <f>VLOOKUP(B45,'[2]Brokers'!$B$9:$J$69,9,0)</f>
        <v>1000000</v>
      </c>
      <c r="K45" s="16">
        <v>0</v>
      </c>
      <c r="L45" s="16">
        <v>0</v>
      </c>
      <c r="M45" s="27">
        <f t="shared" si="2"/>
        <v>1244000</v>
      </c>
      <c r="N45" s="16">
        <f>VLOOKUP(B45,'[3]Brokers'!$B$9:$Y$67,24,0)+M45</f>
        <v>1244000</v>
      </c>
      <c r="O45" s="28" t="e">
        <f t="shared" si="3"/>
        <v>#DIV/0!</v>
      </c>
      <c r="P45" s="25"/>
      <c r="Q45" s="4"/>
    </row>
    <row r="46" spans="1:17" s="1" customFormat="1" ht="15.75">
      <c r="A46" s="15">
        <v>47</v>
      </c>
      <c r="B46" s="12" t="s">
        <v>84</v>
      </c>
      <c r="C46" s="13" t="s">
        <v>85</v>
      </c>
      <c r="D46" s="14" t="s">
        <v>14</v>
      </c>
      <c r="E46" s="29" t="s">
        <v>14</v>
      </c>
      <c r="F46" s="15"/>
      <c r="G46" s="16">
        <f>VLOOKUP(B46,'[2]Brokers'!$B$9:$I$69,7,0)</f>
        <v>36670</v>
      </c>
      <c r="H46" s="16">
        <f>VLOOKUP(B46,'[2]Brokers'!$B$9:$W$69,22,0)</f>
        <v>0</v>
      </c>
      <c r="I46" s="16">
        <f>VLOOKUP(B46,'[3]Brokers'!$B$9:$R$69,17,0)</f>
        <v>0</v>
      </c>
      <c r="J46" s="16">
        <f>VLOOKUP(B46,'[2]Brokers'!$B$9:$J$69,9,0)</f>
        <v>1000000</v>
      </c>
      <c r="K46" s="16">
        <v>0</v>
      </c>
      <c r="L46" s="16">
        <v>0</v>
      </c>
      <c r="M46" s="27">
        <f t="shared" si="2"/>
        <v>1036670</v>
      </c>
      <c r="N46" s="16">
        <f>VLOOKUP(B46,'[3]Brokers'!$B$9:$Y$67,24,0)+M46</f>
        <v>1036670</v>
      </c>
      <c r="O46" s="28" t="e">
        <f t="shared" si="3"/>
        <v>#DIV/0!</v>
      </c>
      <c r="P46" s="25"/>
      <c r="Q46" s="4"/>
    </row>
    <row r="47" spans="1:17" s="1" customFormat="1" ht="15.75">
      <c r="A47" s="15">
        <v>38</v>
      </c>
      <c r="B47" s="12" t="s">
        <v>90</v>
      </c>
      <c r="C47" s="13" t="s">
        <v>91</v>
      </c>
      <c r="D47" s="14" t="s">
        <v>14</v>
      </c>
      <c r="E47" s="15"/>
      <c r="F47" s="15"/>
      <c r="G47" s="16">
        <f>VLOOKUP(B47,'[2]Brokers'!$B$9:$I$69,7,0)</f>
        <v>745426.4</v>
      </c>
      <c r="H47" s="16">
        <f>VLOOKUP(B47,'[2]Brokers'!$B$9:$W$69,22,0)</f>
        <v>0</v>
      </c>
      <c r="I47" s="16">
        <f>VLOOKUP(B47,'[3]Brokers'!$B$9:$R$69,17,0)</f>
        <v>0</v>
      </c>
      <c r="J47" s="16">
        <f>VLOOKUP(B47,'[2]Brokers'!$B$9:$J$69,9,0)</f>
        <v>0</v>
      </c>
      <c r="K47" s="16">
        <v>0</v>
      </c>
      <c r="L47" s="16">
        <v>0</v>
      </c>
      <c r="M47" s="27">
        <f t="shared" si="2"/>
        <v>745426.4</v>
      </c>
      <c r="N47" s="16">
        <f>VLOOKUP(B47,'[3]Brokers'!$B$9:$Y$67,24,0)+M47</f>
        <v>871196.4</v>
      </c>
      <c r="O47" s="28" t="e">
        <f t="shared" si="3"/>
        <v>#DIV/0!</v>
      </c>
      <c r="P47" s="25"/>
      <c r="Q47" s="4"/>
    </row>
    <row r="48" spans="1:17" s="1" customFormat="1" ht="15.75">
      <c r="A48" s="15">
        <v>46</v>
      </c>
      <c r="B48" s="12" t="s">
        <v>98</v>
      </c>
      <c r="C48" s="13" t="s">
        <v>99</v>
      </c>
      <c r="D48" s="14" t="s">
        <v>14</v>
      </c>
      <c r="E48" s="29" t="s">
        <v>14</v>
      </c>
      <c r="F48" s="15" t="s">
        <v>14</v>
      </c>
      <c r="G48" s="16">
        <f>VLOOKUP(B48,'[2]Brokers'!$B$9:$I$69,7,0)</f>
        <v>0</v>
      </c>
      <c r="H48" s="16">
        <f>VLOOKUP(B48,'[2]Brokers'!$B$9:$W$69,22,0)</f>
        <v>0</v>
      </c>
      <c r="I48" s="16">
        <f>VLOOKUP(B48,'[3]Brokers'!$B$9:$R$69,17,0)</f>
        <v>0</v>
      </c>
      <c r="J48" s="16">
        <f>VLOOKUP(B48,'[2]Brokers'!$B$9:$J$69,9,0)</f>
        <v>200000</v>
      </c>
      <c r="K48" s="16">
        <v>0</v>
      </c>
      <c r="L48" s="16">
        <v>0</v>
      </c>
      <c r="M48" s="27">
        <f t="shared" si="2"/>
        <v>200000</v>
      </c>
      <c r="N48" s="16">
        <f>VLOOKUP(B48,'[3]Brokers'!$B$9:$Y$67,24,0)+M48</f>
        <v>200000</v>
      </c>
      <c r="O48" s="28" t="e">
        <f t="shared" si="3"/>
        <v>#DIV/0!</v>
      </c>
      <c r="P48" s="25"/>
      <c r="Q48" s="4"/>
    </row>
    <row r="49" spans="1:17" s="1" customFormat="1" ht="15.75">
      <c r="A49" s="15">
        <v>42</v>
      </c>
      <c r="B49" s="12" t="s">
        <v>75</v>
      </c>
      <c r="C49" s="13" t="s">
        <v>76</v>
      </c>
      <c r="D49" s="14" t="s">
        <v>14</v>
      </c>
      <c r="E49" s="15"/>
      <c r="F49" s="15"/>
      <c r="G49" s="16">
        <f>VLOOKUP(B49,'[2]Brokers'!$B$9:$I$69,7,0)</f>
        <v>0</v>
      </c>
      <c r="H49" s="16">
        <f>VLOOKUP(B49,'[2]Brokers'!$B$9:$W$69,22,0)</f>
        <v>0</v>
      </c>
      <c r="I49" s="16">
        <f>VLOOKUP(B49,'[3]Brokers'!$B$9:$R$69,17,0)</f>
        <v>0</v>
      </c>
      <c r="J49" s="16">
        <f>VLOOKUP(B49,'[2]Brokers'!$B$9:$J$69,9,0)</f>
        <v>0</v>
      </c>
      <c r="K49" s="16">
        <v>0</v>
      </c>
      <c r="L49" s="16">
        <v>0</v>
      </c>
      <c r="M49" s="27">
        <f t="shared" si="2"/>
        <v>0</v>
      </c>
      <c r="N49" s="16">
        <f>VLOOKUP(B49,'[3]Brokers'!$B$9:$Y$67,24,0)+M49</f>
        <v>0</v>
      </c>
      <c r="O49" s="28" t="e">
        <f t="shared" si="3"/>
        <v>#DIV/0!</v>
      </c>
      <c r="P49" s="25"/>
      <c r="Q49" s="4"/>
    </row>
    <row r="50" spans="1:17" s="1" customFormat="1" ht="15.75">
      <c r="A50" s="15">
        <v>45</v>
      </c>
      <c r="B50" s="12" t="s">
        <v>71</v>
      </c>
      <c r="C50" s="13" t="s">
        <v>72</v>
      </c>
      <c r="D50" s="14" t="s">
        <v>14</v>
      </c>
      <c r="E50" s="29" t="s">
        <v>14</v>
      </c>
      <c r="F50" s="15"/>
      <c r="G50" s="16">
        <f>VLOOKUP(B50,'[2]Brokers'!$B$9:$I$69,7,0)</f>
        <v>0</v>
      </c>
      <c r="H50" s="16">
        <f>VLOOKUP(B50,'[2]Brokers'!$B$9:$W$69,22,0)</f>
        <v>0</v>
      </c>
      <c r="I50" s="16">
        <f>VLOOKUP(B50,'[3]Brokers'!$B$9:$R$69,17,0)</f>
        <v>0</v>
      </c>
      <c r="J50" s="16">
        <f>VLOOKUP(B50,'[2]Brokers'!$B$9:$J$69,9,0)</f>
        <v>0</v>
      </c>
      <c r="K50" s="16">
        <v>0</v>
      </c>
      <c r="L50" s="16">
        <v>0</v>
      </c>
      <c r="M50" s="27">
        <f t="shared" si="2"/>
        <v>0</v>
      </c>
      <c r="N50" s="16">
        <f>VLOOKUP(B50,'[3]Brokers'!$B$9:$Y$67,24,0)+M50</f>
        <v>0</v>
      </c>
      <c r="O50" s="28" t="e">
        <f t="shared" si="3"/>
        <v>#DIV/0!</v>
      </c>
      <c r="P50" s="25"/>
      <c r="Q50" s="4"/>
    </row>
    <row r="51" spans="1:17" s="1" customFormat="1" ht="15.75">
      <c r="A51" s="15">
        <v>48</v>
      </c>
      <c r="B51" s="12" t="s">
        <v>100</v>
      </c>
      <c r="C51" s="13" t="s">
        <v>101</v>
      </c>
      <c r="D51" s="14" t="s">
        <v>14</v>
      </c>
      <c r="E51" s="15"/>
      <c r="F51" s="15"/>
      <c r="G51" s="16">
        <f>VLOOKUP(B51,'[2]Brokers'!$B$9:$I$69,7,0)</f>
        <v>0</v>
      </c>
      <c r="H51" s="16">
        <f>VLOOKUP(B51,'[2]Brokers'!$B$9:$W$69,22,0)</f>
        <v>0</v>
      </c>
      <c r="I51" s="16">
        <f>VLOOKUP(B51,'[3]Brokers'!$B$9:$R$69,17,0)</f>
        <v>0</v>
      </c>
      <c r="J51" s="16">
        <f>VLOOKUP(B51,'[2]Brokers'!$B$9:$J$69,9,0)</f>
        <v>0</v>
      </c>
      <c r="K51" s="16">
        <v>0</v>
      </c>
      <c r="L51" s="16">
        <v>0</v>
      </c>
      <c r="M51" s="27">
        <f t="shared" si="2"/>
        <v>0</v>
      </c>
      <c r="N51" s="16">
        <f>VLOOKUP(B51,'[3]Brokers'!$B$9:$Y$67,24,0)+M51</f>
        <v>0</v>
      </c>
      <c r="O51" s="28" t="e">
        <f t="shared" si="3"/>
        <v>#DIV/0!</v>
      </c>
      <c r="P51" s="25"/>
      <c r="Q51" s="4"/>
    </row>
    <row r="52" spans="1:17" s="1" customFormat="1" ht="15.75">
      <c r="A52" s="15">
        <v>50</v>
      </c>
      <c r="B52" s="12" t="s">
        <v>92</v>
      </c>
      <c r="C52" s="13" t="s">
        <v>93</v>
      </c>
      <c r="D52" s="14" t="s">
        <v>14</v>
      </c>
      <c r="E52" s="29" t="s">
        <v>14</v>
      </c>
      <c r="F52" s="15" t="s">
        <v>14</v>
      </c>
      <c r="G52" s="16">
        <f>VLOOKUP(B52,'[2]Brokers'!$B$9:$I$69,7,0)</f>
        <v>0</v>
      </c>
      <c r="H52" s="16">
        <f>VLOOKUP(B52,'[2]Brokers'!$B$9:$W$69,22,0)</f>
        <v>0</v>
      </c>
      <c r="I52" s="16">
        <f>VLOOKUP(B52,'[3]Brokers'!$B$9:$R$69,17,0)</f>
        <v>0</v>
      </c>
      <c r="J52" s="16">
        <f>VLOOKUP(B52,'[2]Brokers'!$B$9:$J$69,9,0)</f>
        <v>0</v>
      </c>
      <c r="K52" s="16">
        <v>0</v>
      </c>
      <c r="L52" s="16">
        <v>0</v>
      </c>
      <c r="M52" s="27">
        <f t="shared" si="2"/>
        <v>0</v>
      </c>
      <c r="N52" s="16">
        <f>VLOOKUP(B52,'[3]Brokers'!$B$9:$Y$67,24,0)+M52</f>
        <v>0</v>
      </c>
      <c r="O52" s="28" t="e">
        <f t="shared" si="3"/>
        <v>#DIV/0!</v>
      </c>
      <c r="P52" s="25"/>
      <c r="Q52" s="4"/>
    </row>
    <row r="53" spans="1:17" s="1" customFormat="1" ht="15.75">
      <c r="A53" s="15">
        <v>51</v>
      </c>
      <c r="B53" s="12" t="s">
        <v>133</v>
      </c>
      <c r="C53" s="13" t="s">
        <v>135</v>
      </c>
      <c r="D53" s="14" t="s">
        <v>14</v>
      </c>
      <c r="E53" s="30" t="s">
        <v>14</v>
      </c>
      <c r="F53" s="14"/>
      <c r="G53" s="16">
        <f>VLOOKUP(B53,'[2]Brokers'!$B$9:$I$69,7,0)</f>
        <v>0</v>
      </c>
      <c r="H53" s="16">
        <f>VLOOKUP(B53,'[2]Brokers'!$B$9:$W$69,22,0)</f>
        <v>0</v>
      </c>
      <c r="I53" s="16">
        <f>VLOOKUP(B53,'[3]Brokers'!$B$9:$R$69,17,0)</f>
        <v>0</v>
      </c>
      <c r="J53" s="16">
        <f>VLOOKUP(B53,'[2]Brokers'!$B$9:$J$69,9,0)</f>
        <v>0</v>
      </c>
      <c r="K53" s="16">
        <v>0</v>
      </c>
      <c r="L53" s="16">
        <v>0</v>
      </c>
      <c r="M53" s="27">
        <f t="shared" si="2"/>
        <v>0</v>
      </c>
      <c r="N53" s="16">
        <f>VLOOKUP(B53,'[3]Brokers'!$B$9:$Y$67,24,0)+M53</f>
        <v>0</v>
      </c>
      <c r="O53" s="28" t="e">
        <f t="shared" si="3"/>
        <v>#DIV/0!</v>
      </c>
      <c r="P53" s="25"/>
      <c r="Q53" s="19"/>
    </row>
    <row r="54" spans="1:17" s="1" customFormat="1" ht="15.75">
      <c r="A54" s="15">
        <v>52</v>
      </c>
      <c r="B54" s="12" t="s">
        <v>110</v>
      </c>
      <c r="C54" s="13" t="s">
        <v>111</v>
      </c>
      <c r="D54" s="14" t="s">
        <v>14</v>
      </c>
      <c r="E54" s="15"/>
      <c r="F54" s="15"/>
      <c r="G54" s="16">
        <f>VLOOKUP(B54,'[2]Brokers'!$B$9:$I$69,7,0)</f>
        <v>0</v>
      </c>
      <c r="H54" s="16">
        <f>VLOOKUP(B54,'[2]Brokers'!$B$9:$W$69,22,0)</f>
        <v>0</v>
      </c>
      <c r="I54" s="16">
        <f>VLOOKUP(B54,'[3]Brokers'!$B$9:$R$69,17,0)</f>
        <v>0</v>
      </c>
      <c r="J54" s="16">
        <f>VLOOKUP(B54,'[2]Brokers'!$B$9:$J$69,9,0)</f>
        <v>0</v>
      </c>
      <c r="K54" s="16">
        <v>0</v>
      </c>
      <c r="L54" s="16">
        <v>0</v>
      </c>
      <c r="M54" s="27">
        <f t="shared" si="2"/>
        <v>0</v>
      </c>
      <c r="N54" s="16">
        <f>VLOOKUP(B54,'[3]Brokers'!$B$9:$Y$67,24,0)+M54</f>
        <v>0</v>
      </c>
      <c r="O54" s="28" t="e">
        <f t="shared" si="3"/>
        <v>#DIV/0!</v>
      </c>
      <c r="P54" s="25"/>
      <c r="Q54" s="4"/>
    </row>
    <row r="55" spans="1:17" s="1" customFormat="1" ht="15.75">
      <c r="A55" s="15">
        <v>53</v>
      </c>
      <c r="B55" s="12" t="s">
        <v>108</v>
      </c>
      <c r="C55" s="13" t="s">
        <v>109</v>
      </c>
      <c r="D55" s="14"/>
      <c r="E55" s="15"/>
      <c r="F55" s="15"/>
      <c r="G55" s="16">
        <f>VLOOKUP(B55,'[2]Brokers'!$B$9:$I$69,7,0)</f>
        <v>0</v>
      </c>
      <c r="H55" s="16">
        <f>VLOOKUP(B55,'[2]Brokers'!$B$9:$W$69,22,0)</f>
        <v>0</v>
      </c>
      <c r="I55" s="16">
        <f>VLOOKUP(B55,'[3]Brokers'!$B$9:$R$69,17,0)</f>
        <v>0</v>
      </c>
      <c r="J55" s="16">
        <f>VLOOKUP(B55,'[2]Brokers'!$B$9:$J$69,9,0)</f>
        <v>0</v>
      </c>
      <c r="K55" s="16">
        <v>0</v>
      </c>
      <c r="L55" s="16">
        <v>0</v>
      </c>
      <c r="M55" s="27">
        <f t="shared" si="2"/>
        <v>0</v>
      </c>
      <c r="N55" s="16">
        <f>VLOOKUP(B55,'[3]Brokers'!$B$9:$Y$67,24,0)+M55</f>
        <v>0</v>
      </c>
      <c r="O55" s="28" t="e">
        <f t="shared" si="3"/>
        <v>#DIV/0!</v>
      </c>
      <c r="P55" s="25"/>
      <c r="Q55" s="4"/>
    </row>
    <row r="56" spans="1:17" s="1" customFormat="1" ht="15.75">
      <c r="A56" s="15">
        <v>54</v>
      </c>
      <c r="B56" s="12" t="s">
        <v>112</v>
      </c>
      <c r="C56" s="13" t="s">
        <v>113</v>
      </c>
      <c r="D56" s="14"/>
      <c r="E56" s="15"/>
      <c r="F56" s="15"/>
      <c r="G56" s="16">
        <f>VLOOKUP(B56,'[2]Brokers'!$B$9:$I$69,7,0)</f>
        <v>0</v>
      </c>
      <c r="H56" s="16">
        <f>VLOOKUP(B56,'[2]Brokers'!$B$9:$W$69,22,0)</f>
        <v>0</v>
      </c>
      <c r="I56" s="16">
        <f>VLOOKUP(B56,'[3]Brokers'!$B$9:$R$69,17,0)</f>
        <v>0</v>
      </c>
      <c r="J56" s="16">
        <f>VLOOKUP(B56,'[2]Brokers'!$B$9:$J$69,9,0)</f>
        <v>0</v>
      </c>
      <c r="K56" s="16">
        <v>0</v>
      </c>
      <c r="L56" s="16">
        <v>0</v>
      </c>
      <c r="M56" s="27">
        <f t="shared" si="2"/>
        <v>0</v>
      </c>
      <c r="N56" s="16">
        <f>VLOOKUP(B56,'[3]Brokers'!$B$9:$Y$67,24,0)+M56</f>
        <v>0</v>
      </c>
      <c r="O56" s="28" t="e">
        <f t="shared" si="3"/>
        <v>#DIV/0!</v>
      </c>
      <c r="P56" s="25"/>
      <c r="Q56" s="4"/>
    </row>
    <row r="57" spans="1:17" s="1" customFormat="1" ht="15.75">
      <c r="A57" s="15">
        <v>55</v>
      </c>
      <c r="B57" s="12" t="s">
        <v>102</v>
      </c>
      <c r="C57" s="13" t="s">
        <v>103</v>
      </c>
      <c r="D57" s="14"/>
      <c r="E57" s="15"/>
      <c r="F57" s="15"/>
      <c r="G57" s="16">
        <f>VLOOKUP(B57,'[2]Brokers'!$B$9:$I$69,7,0)</f>
        <v>0</v>
      </c>
      <c r="H57" s="16">
        <f>VLOOKUP(B57,'[2]Brokers'!$B$9:$W$69,22,0)</f>
        <v>0</v>
      </c>
      <c r="I57" s="16">
        <f>VLOOKUP(B57,'[3]Brokers'!$B$9:$R$69,17,0)</f>
        <v>0</v>
      </c>
      <c r="J57" s="16">
        <f>VLOOKUP(B57,'[2]Brokers'!$B$9:$J$69,9,0)</f>
        <v>0</v>
      </c>
      <c r="K57" s="16">
        <v>0</v>
      </c>
      <c r="L57" s="16">
        <v>0</v>
      </c>
      <c r="M57" s="27">
        <f t="shared" si="2"/>
        <v>0</v>
      </c>
      <c r="N57" s="16">
        <f>VLOOKUP(B57,'[3]Brokers'!$B$9:$Y$67,24,0)+M57</f>
        <v>0</v>
      </c>
      <c r="O57" s="28" t="e">
        <f t="shared" si="3"/>
        <v>#DIV/0!</v>
      </c>
      <c r="P57" s="25"/>
      <c r="Q57" s="19"/>
    </row>
    <row r="58" spans="1:17" s="1" customFormat="1" ht="15.75">
      <c r="A58" s="15">
        <v>56</v>
      </c>
      <c r="B58" s="12" t="s">
        <v>116</v>
      </c>
      <c r="C58" s="13" t="s">
        <v>117</v>
      </c>
      <c r="D58" s="14"/>
      <c r="E58" s="15"/>
      <c r="F58" s="15"/>
      <c r="G58" s="16">
        <f>VLOOKUP(B58,'[2]Brokers'!$B$9:$I$69,7,0)</f>
        <v>0</v>
      </c>
      <c r="H58" s="16">
        <f>VLOOKUP(B58,'[2]Brokers'!$B$9:$W$69,22,0)</f>
        <v>0</v>
      </c>
      <c r="I58" s="16">
        <f>VLOOKUP(B58,'[3]Brokers'!$B$9:$R$69,17,0)</f>
        <v>0</v>
      </c>
      <c r="J58" s="16">
        <f>VLOOKUP(B58,'[2]Brokers'!$B$9:$J$69,9,0)</f>
        <v>0</v>
      </c>
      <c r="K58" s="16">
        <v>0</v>
      </c>
      <c r="L58" s="16">
        <v>0</v>
      </c>
      <c r="M58" s="27">
        <f t="shared" si="2"/>
        <v>0</v>
      </c>
      <c r="N58" s="16">
        <f>VLOOKUP(B58,'[3]Brokers'!$B$9:$Y$67,24,0)+M58</f>
        <v>0</v>
      </c>
      <c r="O58" s="28" t="e">
        <f t="shared" si="3"/>
        <v>#DIV/0!</v>
      </c>
      <c r="P58" s="25"/>
      <c r="Q58" s="4"/>
    </row>
    <row r="59" spans="1:17" s="1" customFormat="1" ht="15.75">
      <c r="A59" s="15">
        <v>57</v>
      </c>
      <c r="B59" s="12" t="s">
        <v>114</v>
      </c>
      <c r="C59" s="13" t="s">
        <v>115</v>
      </c>
      <c r="D59" s="14"/>
      <c r="E59" s="15"/>
      <c r="F59" s="15"/>
      <c r="G59" s="16">
        <f>VLOOKUP(B59,'[2]Brokers'!$B$9:$I$69,7,0)</f>
        <v>0</v>
      </c>
      <c r="H59" s="16">
        <f>VLOOKUP(B59,'[2]Brokers'!$B$9:$W$69,22,0)</f>
        <v>0</v>
      </c>
      <c r="I59" s="16">
        <f>VLOOKUP(B59,'[3]Brokers'!$B$9:$R$69,17,0)</f>
        <v>0</v>
      </c>
      <c r="J59" s="16">
        <f>VLOOKUP(B59,'[2]Brokers'!$B$9:$J$69,9,0)</f>
        <v>0</v>
      </c>
      <c r="K59" s="16">
        <v>0</v>
      </c>
      <c r="L59" s="16">
        <v>0</v>
      </c>
      <c r="M59" s="27">
        <f t="shared" si="2"/>
        <v>0</v>
      </c>
      <c r="N59" s="16">
        <f>VLOOKUP(B59,'[3]Brokers'!$B$9:$Y$67,24,0)+M59</f>
        <v>0</v>
      </c>
      <c r="O59" s="28" t="e">
        <f t="shared" si="3"/>
        <v>#DIV/0!</v>
      </c>
      <c r="P59" s="25"/>
      <c r="Q59" s="4"/>
    </row>
    <row r="60" spans="1:17" s="1" customFormat="1" ht="15.75">
      <c r="A60" s="15">
        <v>58</v>
      </c>
      <c r="B60" s="12" t="s">
        <v>120</v>
      </c>
      <c r="C60" s="13" t="s">
        <v>121</v>
      </c>
      <c r="D60" s="14"/>
      <c r="E60" s="15"/>
      <c r="F60" s="15"/>
      <c r="G60" s="16">
        <f>VLOOKUP(B60,'[2]Brokers'!$B$9:$I$69,7,0)</f>
        <v>0</v>
      </c>
      <c r="H60" s="16">
        <f>VLOOKUP(B60,'[2]Brokers'!$B$9:$W$69,22,0)</f>
        <v>0</v>
      </c>
      <c r="I60" s="16">
        <f>VLOOKUP(B60,'[3]Brokers'!$B$9:$R$69,17,0)</f>
        <v>0</v>
      </c>
      <c r="J60" s="16">
        <f>VLOOKUP(B60,'[2]Brokers'!$B$9:$J$69,9,0)</f>
        <v>0</v>
      </c>
      <c r="K60" s="16">
        <v>0</v>
      </c>
      <c r="L60" s="16">
        <v>0</v>
      </c>
      <c r="M60" s="27">
        <f t="shared" si="2"/>
        <v>0</v>
      </c>
      <c r="N60" s="16">
        <f>VLOOKUP(B60,'[3]Brokers'!$B$9:$Y$67,24,0)+M60</f>
        <v>0</v>
      </c>
      <c r="O60" s="28" t="e">
        <f t="shared" si="3"/>
        <v>#DIV/0!</v>
      </c>
      <c r="P60" s="25"/>
      <c r="Q60" s="19"/>
    </row>
    <row r="61" spans="1:17" s="1" customFormat="1" ht="15.75">
      <c r="A61" s="15">
        <v>59</v>
      </c>
      <c r="B61" s="12" t="s">
        <v>122</v>
      </c>
      <c r="C61" s="13" t="s">
        <v>123</v>
      </c>
      <c r="D61" s="14"/>
      <c r="E61" s="15"/>
      <c r="F61" s="15"/>
      <c r="G61" s="16">
        <f>VLOOKUP(B61,'[2]Brokers'!$B$9:$I$69,7,0)</f>
        <v>0</v>
      </c>
      <c r="H61" s="16">
        <f>VLOOKUP(B61,'[2]Brokers'!$B$9:$W$69,22,0)</f>
        <v>0</v>
      </c>
      <c r="I61" s="16">
        <f>VLOOKUP(B61,'[3]Brokers'!$B$9:$R$69,17,0)</f>
        <v>0</v>
      </c>
      <c r="J61" s="16">
        <f>VLOOKUP(B61,'[2]Brokers'!$B$9:$J$69,9,0)</f>
        <v>0</v>
      </c>
      <c r="K61" s="16">
        <v>0</v>
      </c>
      <c r="L61" s="16">
        <v>0</v>
      </c>
      <c r="M61" s="27">
        <f t="shared" si="2"/>
        <v>0</v>
      </c>
      <c r="N61" s="16">
        <f>VLOOKUP(B61,'[3]Brokers'!$B$9:$Y$67,24,0)+M61</f>
        <v>0</v>
      </c>
      <c r="O61" s="28" t="e">
        <f t="shared" si="3"/>
        <v>#DIV/0!</v>
      </c>
      <c r="P61" s="25"/>
      <c r="Q61" s="19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Өлзийбат .Д</cp:lastModifiedBy>
  <cp:lastPrinted>2019-05-16T02:50:16Z</cp:lastPrinted>
  <dcterms:created xsi:type="dcterms:W3CDTF">2017-06-09T07:51:20Z</dcterms:created>
  <dcterms:modified xsi:type="dcterms:W3CDTF">2019-05-16T02:50:41Z</dcterms:modified>
  <cp:category/>
  <cp:version/>
  <cp:contentType/>
  <cp:contentStatus/>
</cp:coreProperties>
</file>