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'Sheet1'!$A$15:$P$71</definedName>
    <definedName name="_xlnm.Print_Area" localSheetId="0">'Sheet1'!$A$1:$O$73</definedName>
  </definedNames>
  <calcPr calcId="152511"/>
</workbook>
</file>

<file path=xl/sharedStrings.xml><?xml version="1.0" encoding="utf-8"?>
<sst xmlns="http://schemas.openxmlformats.org/spreadsheetml/2006/main" count="222" uniqueCount="135">
  <si>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</si>
  <si>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</si>
  <si>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</si>
  <si>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</si>
  <si>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</si>
  <si>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</si>
  <si>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</si>
  <si>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</si>
  <si>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</si>
  <si>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</si>
  <si>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</si>
  <si>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</si>
  <si>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</si>
  <si>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</si>
  <si>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</si>
  <si>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</si>
  <si>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</si>
  <si>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</si>
  <si>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</si>
  <si>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</si>
  <si>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</si>
  <si>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</si>
  <si>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</si>
  <si>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</si>
  <si>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</si>
  <si>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</si>
  <si>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</si>
  <si>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</si>
  <si>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</si>
  <si>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</si>
  <si>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</si>
  <si>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</si>
  <si>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</si>
  <si>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</si>
  <si>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</si>
  <si>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</si>
  <si>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</si>
  <si>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</si>
  <si>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</si>
  <si>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</si>
  <si>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</si>
  <si>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</si>
  <si>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</si>
  <si>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</si>
  <si>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</si>
  <si>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</si>
  <si>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</si>
  <si>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</si>
  <si>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</si>
  <si>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</si>
  <si>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</si>
  <si>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</si>
  <si>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</si>
  <si>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</si>
  <si>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</si>
  <si>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</si>
  <si>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</si>
  <si>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</si>
  <si>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</si>
  <si>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</si>
  <si>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</si>
  <si>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</si>
  <si>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</si>
  <si>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</si>
  <si>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</si>
  <si>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</si>
  <si>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</si>
  <si>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</si>
  <si>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</si>
  <si>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</si>
  <si>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</si>
  <si>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</si>
  <si>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</si>
  <si>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</si>
  <si>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</si>
  <si>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</si>
  <si>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</si>
  <si>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</si>
  <si>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</si>
  <si>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</si>
  <si>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</si>
  <si>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</si>
  <si>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</si>
  <si>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</si>
  <si>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</si>
  <si>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</si>
  <si>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</si>
  <si>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</si>
  <si>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</si>
  <si>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</si>
  <si>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</si>
  <si>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</si>
  <si>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</si>
  <si>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</si>
  <si>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</si>
  <si>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</si>
  <si>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</si>
  <si>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</si>
  <si>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</si>
  <si>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</si>
  <si>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</si>
  <si>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</si>
  <si>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</si>
  <si>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</si>
  <si>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</si>
  <si>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</si>
  <si>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</si>
  <si>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</si>
  <si>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</si>
  <si>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</si>
  <si>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</si>
  <si>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</si>
  <si>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</si>
  <si>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</si>
  <si>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</si>
  <si>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</si>
  <si>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</si>
  <si>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</si>
  <si>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</si>
  <si>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</si>
  <si>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</si>
  <si>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</si>
  <si>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</si>
  <si>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</si>
  <si>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</si>
  <si>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</si>
  <si>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</si>
  <si>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ХБҮЦ</t>
  </si>
  <si>
    <t>"ДИ ЭЙЧ КАПИТАЛ ҮЦК" ХХК</t>
  </si>
  <si>
    <t>БОНД</t>
  </si>
  <si>
    <t>ХУВЬЦАА /Монбийф/</t>
  </si>
  <si>
    <t>GACB</t>
  </si>
  <si>
    <t>"ГЭРЭЛТ АССЭЙМООР КАПИТАЛ ҮЦК" ХХК</t>
  </si>
  <si>
    <t>9-р сарын арилжааны дүн</t>
  </si>
  <si>
    <t xml:space="preserve">2022 оны 9 дүгээр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</si>
</sst>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878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3336</v>
          </cell>
          <cell r="E7">
            <v>1269567.55</v>
          </cell>
          <cell r="F7">
            <v>8294</v>
          </cell>
          <cell r="G7">
            <v>11157466.1</v>
          </cell>
          <cell r="H7">
            <v>12427033.65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11630</v>
          </cell>
          <cell r="T7">
            <v>12427033.65</v>
          </cell>
        </row>
        <row r="8">
          <cell r="B8" t="str">
            <v>APS</v>
          </cell>
          <cell r="C8" t="str">
            <v>Азиа Пасифик секьюритис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 t="str">
            <v>ARD</v>
          </cell>
          <cell r="C9" t="str">
            <v>Өлзий энд КО капитал ХХК</v>
          </cell>
          <cell r="D9">
            <v>135919</v>
          </cell>
          <cell r="E9">
            <v>52047651.87</v>
          </cell>
          <cell r="F9">
            <v>498129</v>
          </cell>
          <cell r="G9">
            <v>253687990.95</v>
          </cell>
          <cell r="H9">
            <v>305735642.82</v>
          </cell>
          <cell r="I9">
            <v>0</v>
          </cell>
          <cell r="J9">
            <v>0</v>
          </cell>
          <cell r="K9">
            <v>170</v>
          </cell>
          <cell r="L9">
            <v>16325000</v>
          </cell>
          <cell r="M9">
            <v>16325000</v>
          </cell>
          <cell r="N9">
            <v>3</v>
          </cell>
          <cell r="O9">
            <v>300000</v>
          </cell>
          <cell r="R9">
            <v>300000</v>
          </cell>
          <cell r="S9">
            <v>634221</v>
          </cell>
          <cell r="T9">
            <v>322360642.82</v>
          </cell>
        </row>
        <row r="10">
          <cell r="B10" t="str">
            <v>ARGB</v>
          </cell>
          <cell r="C10" t="str">
            <v>Аргай бэст ХХК</v>
          </cell>
          <cell r="D10">
            <v>28644</v>
          </cell>
          <cell r="E10">
            <v>28229207.46</v>
          </cell>
          <cell r="F10">
            <v>18875</v>
          </cell>
          <cell r="G10">
            <v>9076014.5</v>
          </cell>
          <cell r="H10">
            <v>37305221.96</v>
          </cell>
          <cell r="I10">
            <v>361</v>
          </cell>
          <cell r="J10">
            <v>117280211</v>
          </cell>
          <cell r="K10">
            <v>0</v>
          </cell>
          <cell r="L10">
            <v>0</v>
          </cell>
          <cell r="M10">
            <v>117280211</v>
          </cell>
          <cell r="R10">
            <v>0</v>
          </cell>
          <cell r="S10">
            <v>47880</v>
          </cell>
          <cell r="T10">
            <v>154585432.96</v>
          </cell>
        </row>
        <row r="11">
          <cell r="B11" t="str">
            <v>BATS</v>
          </cell>
          <cell r="C11" t="str">
            <v>Батс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BDSC</v>
          </cell>
          <cell r="C12" t="str">
            <v>БиДиСек ХК</v>
          </cell>
          <cell r="D12">
            <v>5661165</v>
          </cell>
          <cell r="E12">
            <v>1233922645.64</v>
          </cell>
          <cell r="F12">
            <v>6169001</v>
          </cell>
          <cell r="G12">
            <v>1208823442.57</v>
          </cell>
          <cell r="H12">
            <v>2442746088.21</v>
          </cell>
          <cell r="I12">
            <v>877</v>
          </cell>
          <cell r="J12">
            <v>86196000</v>
          </cell>
          <cell r="K12">
            <v>596</v>
          </cell>
          <cell r="L12">
            <v>58387000</v>
          </cell>
          <cell r="M12">
            <v>144583000</v>
          </cell>
          <cell r="N12">
            <v>423</v>
          </cell>
          <cell r="O12">
            <v>42300000</v>
          </cell>
          <cell r="R12">
            <v>42300000</v>
          </cell>
          <cell r="S12">
            <v>11832062</v>
          </cell>
          <cell r="T12">
            <v>2629629088.21</v>
          </cell>
        </row>
        <row r="13">
          <cell r="B13" t="str">
            <v>BKOC</v>
          </cell>
          <cell r="C13" t="str">
            <v>БКО Капитал ҮЦК</v>
          </cell>
          <cell r="D13">
            <v>41075</v>
          </cell>
          <cell r="E13">
            <v>12382351</v>
          </cell>
          <cell r="F13">
            <v>4110</v>
          </cell>
          <cell r="G13">
            <v>486010</v>
          </cell>
          <cell r="H13">
            <v>12868361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45185</v>
          </cell>
          <cell r="T13">
            <v>12868361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545</v>
          </cell>
          <cell r="G15">
            <v>1321353.89</v>
          </cell>
          <cell r="H15">
            <v>1321353.89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545</v>
          </cell>
          <cell r="T15">
            <v>1321353.89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126907</v>
          </cell>
          <cell r="E19">
            <v>27491424.1</v>
          </cell>
          <cell r="F19">
            <v>348935</v>
          </cell>
          <cell r="G19">
            <v>87424224.33</v>
          </cell>
          <cell r="H19">
            <v>114915648.43</v>
          </cell>
          <cell r="I19">
            <v>2433</v>
          </cell>
          <cell r="J19">
            <v>234572500</v>
          </cell>
          <cell r="K19">
            <v>933</v>
          </cell>
          <cell r="L19">
            <v>90486000</v>
          </cell>
          <cell r="M19">
            <v>325058500</v>
          </cell>
          <cell r="N19">
            <v>84</v>
          </cell>
          <cell r="O19">
            <v>8400000</v>
          </cell>
          <cell r="R19">
            <v>8400000</v>
          </cell>
          <cell r="S19">
            <v>479292</v>
          </cell>
          <cell r="T19">
            <v>448374148.43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DELG</v>
          </cell>
          <cell r="C22" t="str">
            <v>Ди Эйч капитал ҮЦК ХХК</v>
          </cell>
          <cell r="D22">
            <v>487773</v>
          </cell>
          <cell r="E22">
            <v>4586058</v>
          </cell>
          <cell r="F22">
            <v>83877</v>
          </cell>
          <cell r="G22">
            <v>23165664</v>
          </cell>
          <cell r="H22">
            <v>27751722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571650</v>
          </cell>
          <cell r="T22">
            <v>27751722</v>
          </cell>
        </row>
        <row r="23">
          <cell r="B23" t="str">
            <v>DOMI</v>
          </cell>
          <cell r="C23" t="str">
            <v>Домикс сек ҮЦК ХХК</v>
          </cell>
          <cell r="D23">
            <v>2612</v>
          </cell>
          <cell r="E23">
            <v>3159312</v>
          </cell>
          <cell r="F23">
            <v>1229</v>
          </cell>
          <cell r="G23">
            <v>2987182</v>
          </cell>
          <cell r="H23">
            <v>6146494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</v>
          </cell>
          <cell r="O23">
            <v>1500000</v>
          </cell>
          <cell r="R23">
            <v>1500000</v>
          </cell>
          <cell r="S23">
            <v>3856</v>
          </cell>
          <cell r="T23">
            <v>7646494</v>
          </cell>
        </row>
        <row r="24">
          <cell r="B24" t="str">
            <v>DRBR</v>
          </cell>
          <cell r="C24" t="str">
            <v>Дархан брокер ХХК</v>
          </cell>
          <cell r="D24">
            <v>99129</v>
          </cell>
          <cell r="E24">
            <v>1190403.26</v>
          </cell>
          <cell r="F24">
            <v>1258</v>
          </cell>
          <cell r="G24">
            <v>5835302</v>
          </cell>
          <cell r="H24">
            <v>7025705.26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100387</v>
          </cell>
          <cell r="T24">
            <v>7025705.26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GACB</v>
          </cell>
          <cell r="C27" t="str">
            <v>Гэрэлт Ассэймоор Капитал ҮЦК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1200</v>
          </cell>
          <cell r="E28">
            <v>102395</v>
          </cell>
          <cell r="F28">
            <v>0</v>
          </cell>
          <cell r="G28">
            <v>0</v>
          </cell>
          <cell r="H28">
            <v>102395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1200</v>
          </cell>
          <cell r="T28">
            <v>102395</v>
          </cell>
        </row>
        <row r="29">
          <cell r="B29" t="str">
            <v>GAUL</v>
          </cell>
          <cell r="C29" t="str">
            <v>Гаүли ХХК</v>
          </cell>
          <cell r="D29">
            <v>41450</v>
          </cell>
          <cell r="E29">
            <v>11143714.33</v>
          </cell>
          <cell r="F29">
            <v>170439</v>
          </cell>
          <cell r="G29">
            <v>56469627.83</v>
          </cell>
          <cell r="H29">
            <v>67613342.16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211889</v>
          </cell>
          <cell r="T29">
            <v>67613342.16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11581</v>
          </cell>
          <cell r="E30">
            <v>3286680</v>
          </cell>
          <cell r="F30">
            <v>0</v>
          </cell>
          <cell r="G30">
            <v>0</v>
          </cell>
          <cell r="H30">
            <v>3286680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11581</v>
          </cell>
          <cell r="T30">
            <v>3286680</v>
          </cell>
        </row>
        <row r="31">
          <cell r="B31" t="str">
            <v>GDSC</v>
          </cell>
          <cell r="C31" t="str">
            <v>Гүүдсек ХХК</v>
          </cell>
          <cell r="D31">
            <v>174644</v>
          </cell>
          <cell r="E31">
            <v>21028953.46</v>
          </cell>
          <cell r="F31">
            <v>150992</v>
          </cell>
          <cell r="G31">
            <v>27564946.59</v>
          </cell>
          <cell r="H31">
            <v>48593900.05</v>
          </cell>
          <cell r="I31">
            <v>32</v>
          </cell>
          <cell r="J31">
            <v>3157980</v>
          </cell>
          <cell r="K31">
            <v>2</v>
          </cell>
          <cell r="L31">
            <v>197980</v>
          </cell>
          <cell r="M31">
            <v>3355960</v>
          </cell>
          <cell r="R31">
            <v>0</v>
          </cell>
          <cell r="S31">
            <v>325670</v>
          </cell>
          <cell r="T31">
            <v>51949860.05</v>
          </cell>
        </row>
        <row r="32">
          <cell r="B32" t="str">
            <v>GLMT</v>
          </cell>
          <cell r="C32" t="str">
            <v>Голомт Капитал ХХК</v>
          </cell>
          <cell r="D32">
            <v>6556027</v>
          </cell>
          <cell r="E32">
            <v>1671715644.6</v>
          </cell>
          <cell r="F32">
            <v>1379292</v>
          </cell>
          <cell r="G32">
            <v>412616611.14</v>
          </cell>
          <cell r="H32">
            <v>2084332255.7399998</v>
          </cell>
          <cell r="I32">
            <v>5241</v>
          </cell>
          <cell r="J32">
            <v>523842200</v>
          </cell>
          <cell r="K32">
            <v>5286</v>
          </cell>
          <cell r="L32">
            <v>550553500</v>
          </cell>
          <cell r="M32">
            <v>1074395700</v>
          </cell>
          <cell r="N32">
            <v>72</v>
          </cell>
          <cell r="O32">
            <v>7200000</v>
          </cell>
          <cell r="R32">
            <v>7200000</v>
          </cell>
          <cell r="S32">
            <v>7945918</v>
          </cell>
          <cell r="T32">
            <v>3165927955.74</v>
          </cell>
        </row>
        <row r="33">
          <cell r="B33" t="str">
            <v>GNDX</v>
          </cell>
          <cell r="C33" t="str">
            <v>Гендекс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HUN</v>
          </cell>
          <cell r="C34" t="str">
            <v>Хүннү Эмпайр ХХК</v>
          </cell>
          <cell r="D34">
            <v>750</v>
          </cell>
          <cell r="E34">
            <v>684525</v>
          </cell>
          <cell r="F34">
            <v>92812</v>
          </cell>
          <cell r="G34">
            <v>19401150.75</v>
          </cell>
          <cell r="H34">
            <v>20085675.75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93562</v>
          </cell>
          <cell r="T34">
            <v>20085675.75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23458</v>
          </cell>
          <cell r="E35">
            <v>68581964.19</v>
          </cell>
          <cell r="F35">
            <v>6014</v>
          </cell>
          <cell r="G35">
            <v>24617808.01</v>
          </cell>
          <cell r="H35">
            <v>93199772.2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1000</v>
          </cell>
          <cell r="O35">
            <v>100000000</v>
          </cell>
          <cell r="R35">
            <v>100000000</v>
          </cell>
          <cell r="S35">
            <v>30472</v>
          </cell>
          <cell r="T35">
            <v>193199772.2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2000</v>
          </cell>
          <cell r="E36">
            <v>1645000</v>
          </cell>
          <cell r="F36">
            <v>0</v>
          </cell>
          <cell r="G36">
            <v>0</v>
          </cell>
          <cell r="H36">
            <v>1645000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2000</v>
          </cell>
          <cell r="T36">
            <v>1645000</v>
          </cell>
        </row>
        <row r="37">
          <cell r="B37" t="str">
            <v>MERG</v>
          </cell>
          <cell r="C37" t="str">
            <v>Мэргэн санаа ХХК</v>
          </cell>
          <cell r="D37">
            <v>224</v>
          </cell>
          <cell r="E37">
            <v>304256</v>
          </cell>
          <cell r="F37">
            <v>974</v>
          </cell>
          <cell r="G37">
            <v>3792000</v>
          </cell>
          <cell r="H37">
            <v>4096256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1198</v>
          </cell>
          <cell r="T37">
            <v>4096256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483739</v>
          </cell>
          <cell r="E38">
            <v>315188252.04</v>
          </cell>
          <cell r="F38">
            <v>5580452</v>
          </cell>
          <cell r="G38">
            <v>1631140073.38</v>
          </cell>
          <cell r="H38">
            <v>1946328325.42</v>
          </cell>
          <cell r="I38">
            <v>7338</v>
          </cell>
          <cell r="J38">
            <v>732289490</v>
          </cell>
          <cell r="K38">
            <v>7397</v>
          </cell>
          <cell r="L38">
            <v>738197490</v>
          </cell>
          <cell r="M38">
            <v>1470486980</v>
          </cell>
          <cell r="N38">
            <v>97938</v>
          </cell>
          <cell r="O38">
            <v>9793800000</v>
          </cell>
          <cell r="P38">
            <v>100000</v>
          </cell>
          <cell r="Q38">
            <v>10000000000</v>
          </cell>
          <cell r="R38">
            <v>19793800000</v>
          </cell>
          <cell r="S38">
            <v>6276864</v>
          </cell>
          <cell r="T38">
            <v>23210615305.42</v>
          </cell>
        </row>
        <row r="39">
          <cell r="B39" t="str">
            <v>MICC</v>
          </cell>
          <cell r="C39" t="str">
            <v>Эм Ай Си Си ХХК</v>
          </cell>
          <cell r="D39">
            <v>54243</v>
          </cell>
          <cell r="E39">
            <v>15888186.32</v>
          </cell>
          <cell r="F39">
            <v>29667</v>
          </cell>
          <cell r="G39">
            <v>58026597</v>
          </cell>
          <cell r="H39">
            <v>73914783.32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R39">
            <v>0</v>
          </cell>
          <cell r="S39">
            <v>83910</v>
          </cell>
          <cell r="T39">
            <v>73914783.32</v>
          </cell>
        </row>
        <row r="40">
          <cell r="B40" t="str">
            <v>MNET</v>
          </cell>
          <cell r="C40" t="str">
            <v>Ард секюритиз ХХК</v>
          </cell>
          <cell r="D40">
            <v>2584590</v>
          </cell>
          <cell r="E40">
            <v>722015877.32</v>
          </cell>
          <cell r="F40">
            <v>1406052</v>
          </cell>
          <cell r="G40">
            <v>563532731.8</v>
          </cell>
          <cell r="H40">
            <v>1285548609.12</v>
          </cell>
          <cell r="I40">
            <v>6</v>
          </cell>
          <cell r="J40">
            <v>822502</v>
          </cell>
          <cell r="K40">
            <v>2</v>
          </cell>
          <cell r="L40">
            <v>428502</v>
          </cell>
          <cell r="M40">
            <v>1251004</v>
          </cell>
          <cell r="N40">
            <v>106</v>
          </cell>
          <cell r="O40">
            <v>10600000</v>
          </cell>
          <cell r="R40">
            <v>10600000</v>
          </cell>
          <cell r="S40">
            <v>3990756</v>
          </cell>
          <cell r="T40">
            <v>1297399613.12</v>
          </cell>
        </row>
        <row r="41">
          <cell r="B41" t="str">
            <v>MOHU</v>
          </cell>
          <cell r="C41" t="str">
            <v>Монгол хувьцаа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37777</v>
          </cell>
          <cell r="E44">
            <v>28994187.65</v>
          </cell>
          <cell r="F44">
            <v>2054</v>
          </cell>
          <cell r="G44">
            <v>3773706.5</v>
          </cell>
          <cell r="H44">
            <v>32767894.15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39831</v>
          </cell>
          <cell r="T44">
            <v>32767894.15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53692</v>
          </cell>
          <cell r="E45">
            <v>153535367.53</v>
          </cell>
          <cell r="F45">
            <v>215830</v>
          </cell>
          <cell r="G45">
            <v>64149674.78</v>
          </cell>
          <cell r="H45">
            <v>217685042.31</v>
          </cell>
          <cell r="I45">
            <v>0</v>
          </cell>
          <cell r="J45">
            <v>0</v>
          </cell>
          <cell r="K45">
            <v>50</v>
          </cell>
          <cell r="L45">
            <v>16035800</v>
          </cell>
          <cell r="M45">
            <v>16035800</v>
          </cell>
          <cell r="R45">
            <v>0</v>
          </cell>
          <cell r="S45">
            <v>269572</v>
          </cell>
          <cell r="T45">
            <v>233720842.31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31002</v>
          </cell>
          <cell r="E46">
            <v>3978500</v>
          </cell>
          <cell r="F46">
            <v>2386826</v>
          </cell>
          <cell r="G46">
            <v>188757239.73</v>
          </cell>
          <cell r="H46">
            <v>192735739.73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2417828</v>
          </cell>
          <cell r="T46">
            <v>192735739.73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65380</v>
          </cell>
          <cell r="E47">
            <v>2813243.49</v>
          </cell>
          <cell r="F47">
            <v>237887</v>
          </cell>
          <cell r="G47">
            <v>22332360.46</v>
          </cell>
          <cell r="H47">
            <v>25145603.950000003</v>
          </cell>
          <cell r="I47">
            <v>36</v>
          </cell>
          <cell r="J47">
            <v>3306000</v>
          </cell>
          <cell r="K47">
            <v>1704</v>
          </cell>
          <cell r="L47">
            <v>164711500</v>
          </cell>
          <cell r="M47">
            <v>168017500</v>
          </cell>
          <cell r="R47">
            <v>0</v>
          </cell>
          <cell r="S47">
            <v>305007</v>
          </cell>
          <cell r="T47">
            <v>193163103.95</v>
          </cell>
        </row>
        <row r="48">
          <cell r="B48" t="str">
            <v>SANR</v>
          </cell>
          <cell r="C48" t="str">
            <v>Санар ХХК</v>
          </cell>
          <cell r="D48">
            <v>724</v>
          </cell>
          <cell r="E48">
            <v>979572</v>
          </cell>
          <cell r="F48">
            <v>0</v>
          </cell>
          <cell r="G48">
            <v>0</v>
          </cell>
          <cell r="H48">
            <v>979572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724</v>
          </cell>
          <cell r="T48">
            <v>979572</v>
          </cell>
        </row>
        <row r="49">
          <cell r="B49" t="str">
            <v>SECP</v>
          </cell>
          <cell r="C49" t="str">
            <v>СИКАП</v>
          </cell>
          <cell r="D49">
            <v>11339573</v>
          </cell>
          <cell r="E49">
            <v>227754002.7</v>
          </cell>
          <cell r="F49">
            <v>11330513</v>
          </cell>
          <cell r="G49">
            <v>227886722.4</v>
          </cell>
          <cell r="H49">
            <v>455640725.1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22670086</v>
          </cell>
          <cell r="T49">
            <v>455640725.1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1047793</v>
          </cell>
          <cell r="E52">
            <v>92413691.17</v>
          </cell>
          <cell r="F52">
            <v>1366250</v>
          </cell>
          <cell r="G52">
            <v>181349215.69</v>
          </cell>
          <cell r="H52">
            <v>273762906.86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2414043</v>
          </cell>
          <cell r="T52">
            <v>273762906.86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57598</v>
          </cell>
          <cell r="E53">
            <v>10857537.52</v>
          </cell>
          <cell r="F53">
            <v>68334</v>
          </cell>
          <cell r="G53">
            <v>13939393.02</v>
          </cell>
          <cell r="H53">
            <v>24796930.54</v>
          </cell>
          <cell r="I53">
            <v>19</v>
          </cell>
          <cell r="J53">
            <v>1900000</v>
          </cell>
          <cell r="K53">
            <v>0</v>
          </cell>
          <cell r="L53">
            <v>0</v>
          </cell>
          <cell r="M53">
            <v>1900000</v>
          </cell>
          <cell r="N53">
            <v>2</v>
          </cell>
          <cell r="O53">
            <v>200000</v>
          </cell>
          <cell r="R53">
            <v>200000</v>
          </cell>
          <cell r="S53">
            <v>125953</v>
          </cell>
          <cell r="T53">
            <v>26896930.54</v>
          </cell>
        </row>
        <row r="54">
          <cell r="B54" t="str">
            <v>TABO</v>
          </cell>
          <cell r="C54" t="str">
            <v>Таван богд ХХК</v>
          </cell>
          <cell r="D54">
            <v>0</v>
          </cell>
          <cell r="E54">
            <v>0</v>
          </cell>
          <cell r="F54">
            <v>8813</v>
          </cell>
          <cell r="G54">
            <v>5646032</v>
          </cell>
          <cell r="H54">
            <v>5646032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8813</v>
          </cell>
          <cell r="T54">
            <v>5646032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2559</v>
          </cell>
          <cell r="E55">
            <v>5464768</v>
          </cell>
          <cell r="F55">
            <v>55044</v>
          </cell>
          <cell r="G55">
            <v>15044182.65</v>
          </cell>
          <cell r="H55">
            <v>20508950.65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57603</v>
          </cell>
          <cell r="T55">
            <v>20508950.65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1117360</v>
          </cell>
          <cell r="E56">
            <v>252904329.22</v>
          </cell>
          <cell r="F56">
            <v>622058</v>
          </cell>
          <cell r="G56">
            <v>169559929.13</v>
          </cell>
          <cell r="H56">
            <v>422464258.35</v>
          </cell>
          <cell r="I56">
            <v>41</v>
          </cell>
          <cell r="J56">
            <v>3956000</v>
          </cell>
          <cell r="K56">
            <v>231</v>
          </cell>
          <cell r="L56">
            <v>70753111</v>
          </cell>
          <cell r="M56">
            <v>74709111</v>
          </cell>
          <cell r="N56">
            <v>300</v>
          </cell>
          <cell r="O56">
            <v>30000000</v>
          </cell>
          <cell r="R56">
            <v>30000000</v>
          </cell>
          <cell r="S56">
            <v>1739990</v>
          </cell>
          <cell r="T56">
            <v>527173369.35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5928</v>
          </cell>
          <cell r="E57">
            <v>2545525.38</v>
          </cell>
          <cell r="F57">
            <v>72779</v>
          </cell>
          <cell r="G57">
            <v>7953001.82</v>
          </cell>
          <cell r="H57">
            <v>10498527.2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78707</v>
          </cell>
          <cell r="T57">
            <v>10498527.2</v>
          </cell>
        </row>
        <row r="58">
          <cell r="B58" t="str">
            <v>TTOL</v>
          </cell>
          <cell r="C58" t="str">
            <v>Апекс Капитал ҮЦК</v>
          </cell>
          <cell r="D58">
            <v>2437316</v>
          </cell>
          <cell r="E58">
            <v>630557861.78</v>
          </cell>
          <cell r="F58">
            <v>2091318</v>
          </cell>
          <cell r="G58">
            <v>459908835.58</v>
          </cell>
          <cell r="H58">
            <v>1090466697.36</v>
          </cell>
          <cell r="I58">
            <v>112</v>
          </cell>
          <cell r="J58">
            <v>11181000</v>
          </cell>
          <cell r="K58">
            <v>123</v>
          </cell>
          <cell r="L58">
            <v>12228000</v>
          </cell>
          <cell r="M58">
            <v>23409000</v>
          </cell>
          <cell r="N58">
            <v>27</v>
          </cell>
          <cell r="O58">
            <v>2700000</v>
          </cell>
          <cell r="R58">
            <v>2700000</v>
          </cell>
          <cell r="S58">
            <v>4528896</v>
          </cell>
          <cell r="T58">
            <v>1116575697.36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7682</v>
          </cell>
          <cell r="E59">
            <v>2586625</v>
          </cell>
          <cell r="F59">
            <v>1800</v>
          </cell>
          <cell r="G59">
            <v>519251.7</v>
          </cell>
          <cell r="H59">
            <v>3105876.7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9482</v>
          </cell>
          <cell r="T59">
            <v>3105876.7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4723688</v>
          </cell>
          <cell r="E60">
            <v>417424260.22</v>
          </cell>
          <cell r="F60">
            <v>2948249</v>
          </cell>
          <cell r="G60">
            <v>211578805.99</v>
          </cell>
          <cell r="H60">
            <v>629003066.21</v>
          </cell>
          <cell r="I60">
            <v>2242</v>
          </cell>
          <cell r="J60">
            <v>218454760</v>
          </cell>
          <cell r="K60">
            <v>2244</v>
          </cell>
          <cell r="L60">
            <v>218654760</v>
          </cell>
          <cell r="M60">
            <v>437109520</v>
          </cell>
          <cell r="N60">
            <v>30</v>
          </cell>
          <cell r="O60">
            <v>3000000</v>
          </cell>
          <cell r="R60">
            <v>3000000</v>
          </cell>
          <cell r="S60">
            <v>7676453</v>
          </cell>
          <cell r="T60">
            <v>1069112586.21</v>
          </cell>
        </row>
        <row r="61">
          <cell r="B61" t="str">
            <v>ZRGD</v>
          </cell>
          <cell r="C61" t="str">
            <v>Зэргэд ХХК</v>
          </cell>
          <cell r="D61">
            <v>48318</v>
          </cell>
          <cell r="E61">
            <v>10913356.29</v>
          </cell>
          <cell r="F61">
            <v>138154</v>
          </cell>
          <cell r="G61">
            <v>66062348.8</v>
          </cell>
          <cell r="H61">
            <v>76975705.09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186472</v>
          </cell>
          <cell r="T61">
            <v>76975705.09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540</v>
          </cell>
          <cell r="E7">
            <v>461341.33</v>
          </cell>
          <cell r="F7">
            <v>16372</v>
          </cell>
          <cell r="G7">
            <v>8434320.52</v>
          </cell>
          <cell r="H7">
            <v>8895661.85</v>
          </cell>
          <cell r="I7">
            <v>0</v>
          </cell>
          <cell r="J7">
            <v>0</v>
          </cell>
          <cell r="K7">
            <v>5</v>
          </cell>
          <cell r="L7">
            <v>490000</v>
          </cell>
          <cell r="M7">
            <v>490000</v>
          </cell>
          <cell r="N7">
            <v>49667</v>
          </cell>
          <cell r="O7">
            <v>2235015</v>
          </cell>
          <cell r="R7">
            <v>2235015</v>
          </cell>
        </row>
        <row r="8">
          <cell r="B8" t="str">
            <v>APS</v>
          </cell>
          <cell r="C8" t="str">
            <v>Азиа Пасифик секьюритис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</row>
        <row r="9">
          <cell r="B9" t="str">
            <v>ARD</v>
          </cell>
          <cell r="C9" t="str">
            <v>Өлзий энд КО капитал ХХК</v>
          </cell>
          <cell r="D9">
            <v>434168</v>
          </cell>
          <cell r="E9">
            <v>97678991.97</v>
          </cell>
          <cell r="F9">
            <v>865154</v>
          </cell>
          <cell r="G9">
            <v>333299317.79</v>
          </cell>
          <cell r="H9">
            <v>430978309.76</v>
          </cell>
          <cell r="I9">
            <v>0</v>
          </cell>
          <cell r="J9">
            <v>0</v>
          </cell>
          <cell r="K9">
            <v>54</v>
          </cell>
          <cell r="L9">
            <v>5292000</v>
          </cell>
          <cell r="M9">
            <v>5292000</v>
          </cell>
          <cell r="N9">
            <v>576392</v>
          </cell>
          <cell r="O9">
            <v>25937640</v>
          </cell>
          <cell r="R9">
            <v>25937640</v>
          </cell>
        </row>
        <row r="10">
          <cell r="B10" t="str">
            <v>ARGB</v>
          </cell>
          <cell r="C10" t="str">
            <v>Аргай бэст ХХК</v>
          </cell>
          <cell r="D10">
            <v>23931</v>
          </cell>
          <cell r="E10">
            <v>15352654</v>
          </cell>
          <cell r="F10">
            <v>49549</v>
          </cell>
          <cell r="G10">
            <v>42928740.16</v>
          </cell>
          <cell r="H10">
            <v>58281394.16</v>
          </cell>
          <cell r="I10">
            <v>54</v>
          </cell>
          <cell r="J10">
            <v>12319627.38</v>
          </cell>
          <cell r="K10">
            <v>5</v>
          </cell>
          <cell r="L10">
            <v>495000</v>
          </cell>
          <cell r="M10">
            <v>12814627.38</v>
          </cell>
          <cell r="N10">
            <v>300947</v>
          </cell>
          <cell r="O10">
            <v>13542615</v>
          </cell>
          <cell r="R10">
            <v>13542615</v>
          </cell>
        </row>
        <row r="11">
          <cell r="B11" t="str">
            <v>BATS</v>
          </cell>
          <cell r="C11" t="str">
            <v>Батс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</row>
        <row r="12">
          <cell r="B12" t="str">
            <v>BDSC</v>
          </cell>
          <cell r="C12" t="str">
            <v>БиДиСек ХК</v>
          </cell>
          <cell r="D12">
            <v>1949897</v>
          </cell>
          <cell r="E12">
            <v>414411450.83</v>
          </cell>
          <cell r="F12">
            <v>1090746</v>
          </cell>
          <cell r="G12">
            <v>203618090.12</v>
          </cell>
          <cell r="H12">
            <v>618029540.95</v>
          </cell>
          <cell r="I12">
            <v>279</v>
          </cell>
          <cell r="J12">
            <v>88762176</v>
          </cell>
          <cell r="K12">
            <v>204</v>
          </cell>
          <cell r="L12">
            <v>57773187.38</v>
          </cell>
          <cell r="M12">
            <v>146535363.38</v>
          </cell>
          <cell r="N12">
            <v>5084499</v>
          </cell>
          <cell r="O12">
            <v>228802455</v>
          </cell>
          <cell r="R12">
            <v>228802455</v>
          </cell>
        </row>
        <row r="13">
          <cell r="B13" t="str">
            <v>BKOC</v>
          </cell>
          <cell r="C13" t="str">
            <v>БКО Капитал ҮЦК</v>
          </cell>
          <cell r="D13">
            <v>0</v>
          </cell>
          <cell r="E13">
            <v>0</v>
          </cell>
          <cell r="F13">
            <v>126570</v>
          </cell>
          <cell r="G13">
            <v>5995695.47</v>
          </cell>
          <cell r="H13">
            <v>5995695.47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126792</v>
          </cell>
          <cell r="O13">
            <v>5705640</v>
          </cell>
          <cell r="R13">
            <v>5705640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2117</v>
          </cell>
          <cell r="G16">
            <v>2926450</v>
          </cell>
          <cell r="H16">
            <v>2926450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28</v>
          </cell>
          <cell r="E17">
            <v>100800</v>
          </cell>
          <cell r="F17">
            <v>3776</v>
          </cell>
          <cell r="G17">
            <v>4156185</v>
          </cell>
          <cell r="H17">
            <v>4256985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52384</v>
          </cell>
          <cell r="O17">
            <v>2357280</v>
          </cell>
          <cell r="R17">
            <v>2357280</v>
          </cell>
        </row>
        <row r="18">
          <cell r="B18" t="str">
            <v>BUMB</v>
          </cell>
          <cell r="C18" t="str">
            <v>Бумбат-Алтай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1376734</v>
          </cell>
          <cell r="O18">
            <v>61953030</v>
          </cell>
          <cell r="R18">
            <v>61953030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40861</v>
          </cell>
          <cell r="E19">
            <v>16406532.82</v>
          </cell>
          <cell r="F19">
            <v>14930</v>
          </cell>
          <cell r="G19">
            <v>9004984.15</v>
          </cell>
          <cell r="H19">
            <v>25411516.97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172077</v>
          </cell>
          <cell r="O19">
            <v>7743465</v>
          </cell>
          <cell r="R19">
            <v>7743465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</row>
        <row r="22">
          <cell r="B22" t="str">
            <v>DELG</v>
          </cell>
          <cell r="C22" t="str">
            <v>Ди Эйч капитал ҮЦК ХХК</v>
          </cell>
          <cell r="D22">
            <v>33103</v>
          </cell>
          <cell r="E22">
            <v>6345188.1</v>
          </cell>
          <cell r="F22">
            <v>54624</v>
          </cell>
          <cell r="G22">
            <v>77219229</v>
          </cell>
          <cell r="H22">
            <v>83564417.1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234</v>
          </cell>
          <cell r="O22">
            <v>10530</v>
          </cell>
          <cell r="R22">
            <v>10530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11857</v>
          </cell>
          <cell r="E23">
            <v>6090197.36</v>
          </cell>
          <cell r="F23">
            <v>74827</v>
          </cell>
          <cell r="G23">
            <v>6682056.74</v>
          </cell>
          <cell r="H23">
            <v>12772254.100000001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23178</v>
          </cell>
          <cell r="O23">
            <v>1043010</v>
          </cell>
          <cell r="R23">
            <v>1043010</v>
          </cell>
        </row>
        <row r="24">
          <cell r="B24" t="str">
            <v>DRBR</v>
          </cell>
          <cell r="C24" t="str">
            <v>Дархан брокер ХХК</v>
          </cell>
          <cell r="D24">
            <v>70989</v>
          </cell>
          <cell r="E24">
            <v>1666614.72</v>
          </cell>
          <cell r="F24">
            <v>1195</v>
          </cell>
          <cell r="G24">
            <v>3980517.8</v>
          </cell>
          <cell r="H24">
            <v>5647132.52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44731</v>
          </cell>
          <cell r="O24">
            <v>2012895</v>
          </cell>
          <cell r="R24">
            <v>2012895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1100</v>
          </cell>
          <cell r="E27">
            <v>105552</v>
          </cell>
          <cell r="F27">
            <v>2814</v>
          </cell>
          <cell r="G27">
            <v>2391199</v>
          </cell>
          <cell r="H27">
            <v>2496751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100100</v>
          </cell>
          <cell r="E28">
            <v>28657925.75</v>
          </cell>
          <cell r="F28">
            <v>307499</v>
          </cell>
          <cell r="G28">
            <v>79933160.46</v>
          </cell>
          <cell r="H28">
            <v>108591086.21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633676</v>
          </cell>
          <cell r="O28">
            <v>28515420</v>
          </cell>
          <cell r="R28">
            <v>28515420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8802</v>
          </cell>
          <cell r="E29">
            <v>1643694.88</v>
          </cell>
          <cell r="F29">
            <v>236</v>
          </cell>
          <cell r="G29">
            <v>1982400</v>
          </cell>
          <cell r="H29">
            <v>3626094.88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87308</v>
          </cell>
          <cell r="O29">
            <v>3928860</v>
          </cell>
          <cell r="R29">
            <v>3928860</v>
          </cell>
        </row>
        <row r="30">
          <cell r="B30" t="str">
            <v>GDSC</v>
          </cell>
          <cell r="C30" t="str">
            <v>Гүүдсек ХХК</v>
          </cell>
          <cell r="D30">
            <v>796721</v>
          </cell>
          <cell r="E30">
            <v>78849952.79</v>
          </cell>
          <cell r="F30">
            <v>806693</v>
          </cell>
          <cell r="G30">
            <v>84893591.49</v>
          </cell>
          <cell r="H30">
            <v>163743544.28</v>
          </cell>
          <cell r="I30">
            <v>0</v>
          </cell>
          <cell r="J30">
            <v>0</v>
          </cell>
          <cell r="K30">
            <v>10</v>
          </cell>
          <cell r="L30">
            <v>3192740</v>
          </cell>
          <cell r="M30">
            <v>3192740</v>
          </cell>
          <cell r="N30">
            <v>42147</v>
          </cell>
          <cell r="O30">
            <v>1896615</v>
          </cell>
          <cell r="R30">
            <v>1896615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2487413</v>
          </cell>
          <cell r="E31">
            <v>734454965.55</v>
          </cell>
          <cell r="F31">
            <v>1632927</v>
          </cell>
          <cell r="G31">
            <v>441431971.29</v>
          </cell>
          <cell r="H31">
            <v>1175886936.84</v>
          </cell>
          <cell r="I31">
            <v>125</v>
          </cell>
          <cell r="J31">
            <v>33881263</v>
          </cell>
          <cell r="K31">
            <v>229</v>
          </cell>
          <cell r="L31">
            <v>72478139</v>
          </cell>
          <cell r="M31">
            <v>106359402</v>
          </cell>
          <cell r="N31">
            <v>2909632</v>
          </cell>
          <cell r="O31">
            <v>130933440</v>
          </cell>
          <cell r="R31">
            <v>130933440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1500</v>
          </cell>
          <cell r="E33">
            <v>309000</v>
          </cell>
          <cell r="F33">
            <v>0</v>
          </cell>
          <cell r="G33">
            <v>0</v>
          </cell>
          <cell r="H33">
            <v>309000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68122</v>
          </cell>
          <cell r="E34">
            <v>187279404.02</v>
          </cell>
          <cell r="F34">
            <v>173516</v>
          </cell>
          <cell r="G34">
            <v>232856995.6</v>
          </cell>
          <cell r="H34">
            <v>420136399.62</v>
          </cell>
          <cell r="I34">
            <v>5000</v>
          </cell>
          <cell r="J34">
            <v>499600000</v>
          </cell>
          <cell r="K34">
            <v>5000</v>
          </cell>
          <cell r="L34">
            <v>499600000</v>
          </cell>
          <cell r="M34">
            <v>999200000</v>
          </cell>
          <cell r="N34">
            <v>121128</v>
          </cell>
          <cell r="O34">
            <v>5450760</v>
          </cell>
          <cell r="R34">
            <v>5450760</v>
          </cell>
        </row>
        <row r="35">
          <cell r="B35" t="str">
            <v>LFTI6</v>
          </cell>
          <cell r="C35" t="str">
            <v>Лайфтайм инвестмент ХХК</v>
          </cell>
          <cell r="D35">
            <v>5645</v>
          </cell>
          <cell r="E35">
            <v>4885825</v>
          </cell>
          <cell r="F35">
            <v>0</v>
          </cell>
          <cell r="G35">
            <v>0</v>
          </cell>
          <cell r="H35">
            <v>4885825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10000</v>
          </cell>
          <cell r="O35">
            <v>450000</v>
          </cell>
          <cell r="R35">
            <v>450000</v>
          </cell>
        </row>
        <row r="36">
          <cell r="B36" t="str">
            <v>MERG</v>
          </cell>
          <cell r="C36" t="str">
            <v>Мэргэн санаа ХХК</v>
          </cell>
          <cell r="D36">
            <v>3388</v>
          </cell>
          <cell r="E36">
            <v>1040309.9</v>
          </cell>
          <cell r="F36">
            <v>11049</v>
          </cell>
          <cell r="G36">
            <v>4027673.55</v>
          </cell>
          <cell r="H36">
            <v>5067983.45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39584</v>
          </cell>
          <cell r="O36">
            <v>1781280</v>
          </cell>
          <cell r="R36">
            <v>1781280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519064</v>
          </cell>
          <cell r="E37">
            <v>208095285.67</v>
          </cell>
          <cell r="F37">
            <v>458230</v>
          </cell>
          <cell r="G37">
            <v>343500407.32</v>
          </cell>
          <cell r="H37">
            <v>551595692.99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590330</v>
          </cell>
          <cell r="O37">
            <v>26564850</v>
          </cell>
          <cell r="R37">
            <v>26564850</v>
          </cell>
        </row>
        <row r="38">
          <cell r="B38" t="str">
            <v>MICC</v>
          </cell>
          <cell r="C38" t="str">
            <v>Эм Ай Си Си ХХК</v>
          </cell>
          <cell r="D38">
            <v>9661</v>
          </cell>
          <cell r="E38">
            <v>2281955.28</v>
          </cell>
          <cell r="F38">
            <v>1846</v>
          </cell>
          <cell r="G38">
            <v>4199014</v>
          </cell>
          <cell r="H38">
            <v>6480969.279999999</v>
          </cell>
          <cell r="I38">
            <v>0</v>
          </cell>
          <cell r="J38">
            <v>0</v>
          </cell>
          <cell r="K38">
            <v>21</v>
          </cell>
          <cell r="L38">
            <v>1890000</v>
          </cell>
          <cell r="M38">
            <v>1890000</v>
          </cell>
          <cell r="N38">
            <v>6821</v>
          </cell>
          <cell r="O38">
            <v>306945</v>
          </cell>
          <cell r="R38">
            <v>306945</v>
          </cell>
        </row>
        <row r="39">
          <cell r="B39" t="str">
            <v>MNET</v>
          </cell>
          <cell r="C39" t="str">
            <v>Ард секюритиз ХХК</v>
          </cell>
          <cell r="D39">
            <v>2303270</v>
          </cell>
          <cell r="E39">
            <v>1085739297.08</v>
          </cell>
          <cell r="F39">
            <v>1601336</v>
          </cell>
          <cell r="G39">
            <v>1026266609.89</v>
          </cell>
          <cell r="H39">
            <v>2112005906.9699998</v>
          </cell>
          <cell r="I39">
            <v>2</v>
          </cell>
          <cell r="J39">
            <v>190000</v>
          </cell>
          <cell r="K39">
            <v>3</v>
          </cell>
          <cell r="L39">
            <v>287280</v>
          </cell>
          <cell r="M39">
            <v>477280</v>
          </cell>
          <cell r="N39">
            <v>2476509</v>
          </cell>
          <cell r="O39">
            <v>111442905</v>
          </cell>
          <cell r="R39">
            <v>111442905</v>
          </cell>
        </row>
        <row r="40">
          <cell r="B40" t="str">
            <v>MOHU</v>
          </cell>
          <cell r="C40" t="str">
            <v>Монгол хувьцаа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15986</v>
          </cell>
          <cell r="E43">
            <v>7173265.73</v>
          </cell>
          <cell r="F43">
            <v>147135</v>
          </cell>
          <cell r="G43">
            <v>7773781.08</v>
          </cell>
          <cell r="H43">
            <v>14947046.81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153285</v>
          </cell>
          <cell r="O43">
            <v>6897825</v>
          </cell>
          <cell r="R43">
            <v>6897825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133254</v>
          </cell>
          <cell r="E44">
            <v>268104291.84</v>
          </cell>
          <cell r="F44">
            <v>519986</v>
          </cell>
          <cell r="G44">
            <v>24275063.69</v>
          </cell>
          <cell r="H44">
            <v>292379355.53000003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112353</v>
          </cell>
          <cell r="O44">
            <v>5055885</v>
          </cell>
          <cell r="R44">
            <v>5055885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260363</v>
          </cell>
          <cell r="E45">
            <v>45557996</v>
          </cell>
          <cell r="F45">
            <v>2024197</v>
          </cell>
          <cell r="G45">
            <v>322598879.9</v>
          </cell>
          <cell r="H45">
            <v>368156875.9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3001</v>
          </cell>
          <cell r="O45">
            <v>135045</v>
          </cell>
          <cell r="R45">
            <v>135045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41473</v>
          </cell>
          <cell r="E46">
            <v>3403269.34</v>
          </cell>
          <cell r="F46">
            <v>372365</v>
          </cell>
          <cell r="G46">
            <v>18872257.34</v>
          </cell>
          <cell r="H46">
            <v>22275526.68</v>
          </cell>
          <cell r="I46">
            <v>30</v>
          </cell>
          <cell r="J46">
            <v>2730000</v>
          </cell>
          <cell r="K46">
            <v>5</v>
          </cell>
          <cell r="L46">
            <v>490000</v>
          </cell>
          <cell r="M46">
            <v>3220000</v>
          </cell>
          <cell r="N46">
            <v>29916</v>
          </cell>
          <cell r="O46">
            <v>1346220</v>
          </cell>
          <cell r="R46">
            <v>1346220</v>
          </cell>
        </row>
        <row r="47">
          <cell r="B47" t="str">
            <v>SANR</v>
          </cell>
          <cell r="C47" t="str">
            <v>Санар ХХК</v>
          </cell>
          <cell r="D47">
            <v>70</v>
          </cell>
          <cell r="E47">
            <v>97020</v>
          </cell>
          <cell r="F47">
            <v>3805</v>
          </cell>
          <cell r="G47">
            <v>5984580</v>
          </cell>
          <cell r="H47">
            <v>6081600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20000</v>
          </cell>
          <cell r="O47">
            <v>900000</v>
          </cell>
          <cell r="R47">
            <v>900000</v>
          </cell>
        </row>
        <row r="48">
          <cell r="B48" t="str">
            <v>SECP</v>
          </cell>
          <cell r="C48" t="str">
            <v>СИКАП</v>
          </cell>
          <cell r="D48">
            <v>3300700</v>
          </cell>
          <cell r="E48">
            <v>67671000</v>
          </cell>
          <cell r="F48">
            <v>3300000</v>
          </cell>
          <cell r="G48">
            <v>67370000</v>
          </cell>
          <cell r="H48">
            <v>135041000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117317</v>
          </cell>
          <cell r="O48">
            <v>5279265</v>
          </cell>
          <cell r="R48">
            <v>5279265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5000</v>
          </cell>
          <cell r="G49">
            <v>510000</v>
          </cell>
          <cell r="H49">
            <v>510000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46023</v>
          </cell>
          <cell r="O49">
            <v>2071035</v>
          </cell>
          <cell r="R49">
            <v>2071035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677905</v>
          </cell>
          <cell r="E51">
            <v>1600249079.88</v>
          </cell>
          <cell r="F51">
            <v>651494</v>
          </cell>
          <cell r="G51">
            <v>1613948189.44</v>
          </cell>
          <cell r="H51">
            <v>3214197269.32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1088885</v>
          </cell>
          <cell r="O51">
            <v>48999825</v>
          </cell>
          <cell r="R51">
            <v>48999825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13018</v>
          </cell>
          <cell r="E52">
            <v>2693429.46</v>
          </cell>
          <cell r="F52">
            <v>2437</v>
          </cell>
          <cell r="G52">
            <v>578048.65</v>
          </cell>
          <cell r="H52">
            <v>3271478.11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73297</v>
          </cell>
          <cell r="O52">
            <v>3298365</v>
          </cell>
          <cell r="R52">
            <v>3298365</v>
          </cell>
        </row>
        <row r="53">
          <cell r="B53" t="str">
            <v>TABO</v>
          </cell>
          <cell r="C53" t="str">
            <v>Таван богд ХХК</v>
          </cell>
          <cell r="D53">
            <v>0</v>
          </cell>
          <cell r="E53">
            <v>0</v>
          </cell>
          <cell r="F53">
            <v>30652</v>
          </cell>
          <cell r="G53">
            <v>12430756</v>
          </cell>
          <cell r="H53">
            <v>12430756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355703</v>
          </cell>
          <cell r="O53">
            <v>16006635</v>
          </cell>
          <cell r="R53">
            <v>16006635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2160</v>
          </cell>
          <cell r="E54">
            <v>5870800</v>
          </cell>
          <cell r="F54">
            <v>1348</v>
          </cell>
          <cell r="G54">
            <v>2182244</v>
          </cell>
          <cell r="H54">
            <v>8053044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66621</v>
          </cell>
          <cell r="O54">
            <v>2997945</v>
          </cell>
          <cell r="R54">
            <v>2997945</v>
          </cell>
        </row>
        <row r="55">
          <cell r="B55" t="str">
            <v>TDB</v>
          </cell>
          <cell r="C55" t="str">
            <v>Ти ди би секьюритис ХХК</v>
          </cell>
          <cell r="D55">
            <v>1151761</v>
          </cell>
          <cell r="E55">
            <v>246061013.62</v>
          </cell>
          <cell r="F55">
            <v>730912</v>
          </cell>
          <cell r="G55">
            <v>153968779.79</v>
          </cell>
          <cell r="H55">
            <v>400029793.40999997</v>
          </cell>
          <cell r="I55">
            <v>46</v>
          </cell>
          <cell r="J55">
            <v>4505280</v>
          </cell>
          <cell r="K55">
            <v>0</v>
          </cell>
          <cell r="L55">
            <v>0</v>
          </cell>
          <cell r="M55">
            <v>4505280</v>
          </cell>
          <cell r="N55">
            <v>1308257</v>
          </cell>
          <cell r="O55">
            <v>58871565</v>
          </cell>
          <cell r="R55">
            <v>58871565</v>
          </cell>
        </row>
        <row r="56">
          <cell r="B56" t="str">
            <v>TNGR</v>
          </cell>
          <cell r="C56" t="str">
            <v>Тэнгэр капитал ХХК</v>
          </cell>
          <cell r="D56">
            <v>7019</v>
          </cell>
          <cell r="E56">
            <v>1986448.55</v>
          </cell>
          <cell r="F56">
            <v>1623</v>
          </cell>
          <cell r="G56">
            <v>4774179.5</v>
          </cell>
          <cell r="H56">
            <v>6760628.05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34571</v>
          </cell>
          <cell r="O56">
            <v>1555695</v>
          </cell>
          <cell r="R56">
            <v>1555695</v>
          </cell>
        </row>
        <row r="57">
          <cell r="B57" t="str">
            <v>TTOL</v>
          </cell>
          <cell r="C57" t="str">
            <v>Апекс Капитал ҮЦК</v>
          </cell>
          <cell r="D57">
            <v>3401070</v>
          </cell>
          <cell r="E57">
            <v>780779964.69</v>
          </cell>
          <cell r="F57">
            <v>2540854</v>
          </cell>
          <cell r="G57">
            <v>740392748.8</v>
          </cell>
          <cell r="H57">
            <v>1521172713.49</v>
          </cell>
          <cell r="I57">
            <v>106</v>
          </cell>
          <cell r="J57">
            <v>10589000</v>
          </cell>
          <cell r="K57">
            <v>106</v>
          </cell>
          <cell r="L57">
            <v>10589000</v>
          </cell>
          <cell r="M57">
            <v>21178000</v>
          </cell>
          <cell r="N57">
            <v>16555312</v>
          </cell>
          <cell r="O57">
            <v>744989040</v>
          </cell>
          <cell r="P57">
            <v>64285700</v>
          </cell>
          <cell r="Q57">
            <v>2892856500</v>
          </cell>
          <cell r="R57">
            <v>3637845540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2700</v>
          </cell>
          <cell r="E58">
            <v>482400</v>
          </cell>
          <cell r="F58">
            <v>1745</v>
          </cell>
          <cell r="G58">
            <v>2803622.34</v>
          </cell>
          <cell r="H58">
            <v>3286022.34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35802</v>
          </cell>
          <cell r="O58">
            <v>1611090</v>
          </cell>
          <cell r="R58">
            <v>1611090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1607234</v>
          </cell>
          <cell r="E59">
            <v>233244160.24</v>
          </cell>
          <cell r="F59">
            <v>1782443</v>
          </cell>
          <cell r="G59">
            <v>206647879.88</v>
          </cell>
          <cell r="H59">
            <v>439892040.12</v>
          </cell>
          <cell r="I59">
            <v>483</v>
          </cell>
          <cell r="J59">
            <v>47382300</v>
          </cell>
          <cell r="K59">
            <v>483</v>
          </cell>
          <cell r="L59">
            <v>47382300</v>
          </cell>
          <cell r="M59">
            <v>94764600</v>
          </cell>
          <cell r="N59">
            <v>29560587</v>
          </cell>
          <cell r="O59">
            <v>1330226415</v>
          </cell>
          <cell r="R59">
            <v>1330226415</v>
          </cell>
        </row>
        <row r="60">
          <cell r="B60" t="str">
            <v>ZRGD</v>
          </cell>
          <cell r="C60" t="str">
            <v>Зэргэд ХХК</v>
          </cell>
          <cell r="D60">
            <v>7886</v>
          </cell>
          <cell r="E60">
            <v>4907573.82</v>
          </cell>
          <cell r="F60">
            <v>80757</v>
          </cell>
          <cell r="G60">
            <v>55299032.46</v>
          </cell>
          <cell r="H60">
            <v>60206606.28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9"/>
  <sheetViews>
    <sheetView tabSelected="1" zoomScale="71" zoomScaleNormal="71" zoomScaleSheetLayoutView="70" zoomScalePageLayoutView="70" workbookViewId="0" topLeftCell="E19">
      <selection activeCell="K73" sqref="K7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2" width="21.42187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</row>
    <row r="10" ht="15.75"/>
    <row r="11" spans="12:15" ht="15" customHeight="1" thickBot="1">
      <c r="L11" s="52" t="s">
        <v>134</v>
      </c>
      <c r="M11" s="52"/>
      <c r="N11" s="52"/>
      <c r="O11" s="52"/>
    </row>
    <row r="12" spans="1:15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133</v>
      </c>
      <c r="H12" s="57"/>
      <c r="I12" s="57"/>
      <c r="J12" s="57"/>
      <c r="K12" s="57"/>
      <c r="L12" s="57"/>
      <c r="M12" s="57"/>
      <c r="N12" s="58" t="s">
        <v>121</v>
      </c>
      <c r="O12" s="59"/>
    </row>
    <row r="13" spans="1:16" s="8" customFormat="1" ht="15.75" customHeight="1">
      <c r="A13" s="54"/>
      <c r="B13" s="56"/>
      <c r="C13" s="56"/>
      <c r="D13" s="56"/>
      <c r="E13" s="56"/>
      <c r="F13" s="56"/>
      <c r="G13" s="42"/>
      <c r="H13" s="42"/>
      <c r="I13" s="42"/>
      <c r="J13" s="42"/>
      <c r="K13" s="42"/>
      <c r="L13" s="42"/>
      <c r="M13" s="42"/>
      <c r="N13" s="48"/>
      <c r="O13" s="49"/>
      <c r="P13" s="10"/>
    </row>
    <row r="14" spans="1:16" s="8" customFormat="1" ht="33.75" customHeight="1">
      <c r="A14" s="54"/>
      <c r="B14" s="56"/>
      <c r="C14" s="56"/>
      <c r="D14" s="56"/>
      <c r="E14" s="56"/>
      <c r="F14" s="56"/>
      <c r="G14" s="43" t="s">
        <v>5</v>
      </c>
      <c r="H14" s="44"/>
      <c r="I14" s="44"/>
      <c r="J14" s="42" t="s">
        <v>99</v>
      </c>
      <c r="K14" s="42"/>
      <c r="L14" s="42"/>
      <c r="M14" s="42" t="s">
        <v>6</v>
      </c>
      <c r="N14" s="48" t="s">
        <v>7</v>
      </c>
      <c r="O14" s="49" t="s">
        <v>8</v>
      </c>
      <c r="P14" s="10"/>
    </row>
    <row r="15" spans="1:18" s="8" customFormat="1" ht="47.25">
      <c r="A15" s="54"/>
      <c r="B15" s="56"/>
      <c r="C15" s="56"/>
      <c r="D15" s="25" t="s">
        <v>9</v>
      </c>
      <c r="E15" s="25" t="s">
        <v>10</v>
      </c>
      <c r="F15" s="25" t="s">
        <v>11</v>
      </c>
      <c r="G15" s="26" t="s">
        <v>114</v>
      </c>
      <c r="H15" s="11" t="s">
        <v>98</v>
      </c>
      <c r="I15" s="26" t="s">
        <v>115</v>
      </c>
      <c r="J15" s="26" t="s">
        <v>130</v>
      </c>
      <c r="K15" s="39" t="s">
        <v>129</v>
      </c>
      <c r="L15" s="32" t="s">
        <v>127</v>
      </c>
      <c r="M15" s="42"/>
      <c r="N15" s="48"/>
      <c r="O15" s="50"/>
      <c r="P15" s="10"/>
      <c r="R15" s="38">
        <f>G16</f>
        <v>2442746088.21</v>
      </c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2442746088.21</v>
      </c>
      <c r="H16" s="16">
        <v>0</v>
      </c>
      <c r="I16" s="16">
        <f>VLOOKUP(B16,'[1]Brokers'!$B$7:$M$61,12,0)</f>
        <v>144583000</v>
      </c>
      <c r="J16" s="16">
        <v>0</v>
      </c>
      <c r="K16" s="16" t="s">
        <v>126</v>
      </c>
      <c r="L16" s="16">
        <f>VLOOKUP(B16,'[1]Brokers'!$B$7:$R$61,17,0)</f>
        <v>42300000</v>
      </c>
      <c r="M16" s="24">
        <f>VLOOKUP(B16,'[1]Brokers'!$B$7:$T$61,19,0)</f>
        <v>2629629088.21</v>
      </c>
      <c r="N16" s="24">
        <v>181251029363.86996</v>
      </c>
      <c r="O16" s="28">
        <f aca="true" t="shared" si="0" ref="O16:O47">N16/$N$71</f>
        <v>0.27595172229730425</v>
      </c>
      <c r="R16" s="20"/>
    </row>
    <row r="17" spans="1:18" ht="1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VLOOKUP(B17,'[1]Brokers'!$B$7:$H$61,7,0)</f>
        <v>2084332255.7399998</v>
      </c>
      <c r="H17" s="16">
        <v>0</v>
      </c>
      <c r="I17" s="16">
        <f>VLOOKUP(B17,'[1]Brokers'!$B$7:$M$61,12,0)</f>
        <v>1074395700</v>
      </c>
      <c r="J17" s="16">
        <v>0</v>
      </c>
      <c r="K17" s="16"/>
      <c r="L17" s="16">
        <f>VLOOKUP(B17,'[1]Brokers'!$B$7:$R$61,17,0)</f>
        <v>7200000</v>
      </c>
      <c r="M17" s="24">
        <f>VLOOKUP(B17,'[1]Brokers'!$B$7:$T$61,19,0)</f>
        <v>3165927955.74</v>
      </c>
      <c r="N17" s="24">
        <v>122722870279.17</v>
      </c>
      <c r="O17" s="28">
        <f t="shared" si="0"/>
        <v>0.18684355911060155</v>
      </c>
      <c r="R17" s="20"/>
    </row>
    <row r="18" spans="1:18" ht="15">
      <c r="A18" s="27">
        <f aca="true" t="shared" si="1" ref="A18:A61">+A17+1</f>
        <v>3</v>
      </c>
      <c r="B18" s="12" t="s">
        <v>23</v>
      </c>
      <c r="C18" s="13" t="s">
        <v>116</v>
      </c>
      <c r="D18" s="14" t="s">
        <v>14</v>
      </c>
      <c r="E18" s="15" t="s">
        <v>14</v>
      </c>
      <c r="F18" s="15"/>
      <c r="G18" s="16">
        <f>VLOOKUP(B18,'[1]Brokers'!$B$7:$H$61,7,0)</f>
        <v>305735642.82</v>
      </c>
      <c r="H18" s="16">
        <v>0</v>
      </c>
      <c r="I18" s="16">
        <f>VLOOKUP(B18,'[1]Brokers'!$B$7:$M$61,12,0)</f>
        <v>16325000</v>
      </c>
      <c r="J18" s="16">
        <v>0</v>
      </c>
      <c r="K18" s="16"/>
      <c r="L18" s="16">
        <f>VLOOKUP(B18,'[1]Brokers'!$B$7:$R$61,17,0)</f>
        <v>300000</v>
      </c>
      <c r="M18" s="24">
        <f>VLOOKUP(B18,'[1]Brokers'!$B$7:$T$61,19,0)</f>
        <v>322360642.82</v>
      </c>
      <c r="N18" s="24">
        <v>92760648118.42</v>
      </c>
      <c r="O18" s="28">
        <f t="shared" si="0"/>
        <v>0.1412265668202308</v>
      </c>
      <c r="R18" s="20"/>
    </row>
    <row r="19" spans="1:18" ht="15">
      <c r="A19" s="27">
        <f t="shared" si="1"/>
        <v>4</v>
      </c>
      <c r="B19" s="12" t="s">
        <v>31</v>
      </c>
      <c r="C19" s="13" t="s">
        <v>124</v>
      </c>
      <c r="D19" s="14" t="s">
        <v>14</v>
      </c>
      <c r="E19" s="15"/>
      <c r="F19" s="15"/>
      <c r="G19" s="16">
        <f>VLOOKUP(B19,'[1]Brokers'!$B$7:$H$61,7,0)</f>
        <v>1946328325.42</v>
      </c>
      <c r="H19" s="16">
        <v>0</v>
      </c>
      <c r="I19" s="16">
        <f>VLOOKUP(B19,'[1]Brokers'!$B$7:$M$61,12,0)</f>
        <v>1470486980</v>
      </c>
      <c r="J19" s="16">
        <v>0</v>
      </c>
      <c r="K19" s="16"/>
      <c r="L19" s="16">
        <f>VLOOKUP(B19,'[1]Brokers'!$B$7:$R$61,17,0)</f>
        <v>19793800000</v>
      </c>
      <c r="M19" s="24">
        <f>VLOOKUP(B19,'[1]Brokers'!$B$7:$T$61,19,0)</f>
        <v>23210615305.42</v>
      </c>
      <c r="N19" s="24">
        <v>80198575292.57</v>
      </c>
      <c r="O19" s="28">
        <f t="shared" si="0"/>
        <v>0.12210101678013555</v>
      </c>
      <c r="R19" s="20"/>
    </row>
    <row r="20" spans="1:18" ht="15">
      <c r="A20" s="27">
        <f t="shared" si="1"/>
        <v>5</v>
      </c>
      <c r="B20" s="12" t="s">
        <v>73</v>
      </c>
      <c r="C20" s="13" t="s">
        <v>102</v>
      </c>
      <c r="D20" s="14" t="s">
        <v>14</v>
      </c>
      <c r="E20" s="15"/>
      <c r="F20" s="15" t="s">
        <v>14</v>
      </c>
      <c r="G20" s="16">
        <f>VLOOKUP(B20,'[1]Brokers'!$B$7:$H$61,7,0)</f>
        <v>1090466697.36</v>
      </c>
      <c r="H20" s="16">
        <v>0</v>
      </c>
      <c r="I20" s="16">
        <f>VLOOKUP(B20,'[1]Brokers'!$B$7:$M$61,12,0)</f>
        <v>23409000</v>
      </c>
      <c r="J20" s="16">
        <v>0</v>
      </c>
      <c r="K20" s="16"/>
      <c r="L20" s="16">
        <f>VLOOKUP(B20,'[1]Brokers'!$B$7:$R$61,17,0)</f>
        <v>2700000</v>
      </c>
      <c r="M20" s="24">
        <f>VLOOKUP(B20,'[1]Brokers'!$B$7:$T$61,19,0)</f>
        <v>1116575697.36</v>
      </c>
      <c r="N20" s="24">
        <v>57991173247.27</v>
      </c>
      <c r="O20" s="28">
        <f t="shared" si="0"/>
        <v>0.0882906110480576</v>
      </c>
      <c r="R20" s="20"/>
    </row>
    <row r="21" spans="1:18" ht="15">
      <c r="A21" s="27">
        <f t="shared" si="1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VLOOKUP(B21,'[1]Brokers'!$B$7:$H$61,7,0)</f>
        <v>1285548609.12</v>
      </c>
      <c r="H21" s="16">
        <v>0</v>
      </c>
      <c r="I21" s="16">
        <f>VLOOKUP(B21,'[1]Brokers'!$B$7:$M$61,12,0)</f>
        <v>1251004</v>
      </c>
      <c r="J21" s="16">
        <v>0</v>
      </c>
      <c r="K21" s="16"/>
      <c r="L21" s="16">
        <f>VLOOKUP(B21,'[1]Brokers'!$B$7:$R$61,17,0)</f>
        <v>10600000</v>
      </c>
      <c r="M21" s="24">
        <f>VLOOKUP(B21,'[1]Brokers'!$B$7:$T$61,19,0)</f>
        <v>1297399613.12</v>
      </c>
      <c r="N21" s="24">
        <v>47196243184.26</v>
      </c>
      <c r="O21" s="28">
        <f t="shared" si="0"/>
        <v>0.07185550690866917</v>
      </c>
      <c r="R21" s="20"/>
    </row>
    <row r="22" spans="1:18" ht="15">
      <c r="A22" s="27">
        <f t="shared" si="1"/>
        <v>7</v>
      </c>
      <c r="B22" s="12" t="s">
        <v>104</v>
      </c>
      <c r="C22" s="13" t="s">
        <v>105</v>
      </c>
      <c r="D22" s="14" t="s">
        <v>14</v>
      </c>
      <c r="E22" s="14" t="s">
        <v>14</v>
      </c>
      <c r="F22" s="14"/>
      <c r="G22" s="16">
        <f>VLOOKUP(B22,'[1]Brokers'!$B$7:$H$61,7,0)</f>
        <v>93199772.2</v>
      </c>
      <c r="H22" s="16">
        <v>0</v>
      </c>
      <c r="I22" s="16">
        <f>VLOOKUP(B22,'[1]Brokers'!$B$7:$M$61,12,0)</f>
        <v>0</v>
      </c>
      <c r="J22" s="16">
        <v>0</v>
      </c>
      <c r="K22" s="16"/>
      <c r="L22" s="16">
        <f>VLOOKUP(B22,'[1]Brokers'!$B$7:$R$61,17,0)</f>
        <v>100000000</v>
      </c>
      <c r="M22" s="24">
        <f>VLOOKUP(B22,'[1]Brokers'!$B$7:$T$61,19,0)</f>
        <v>193199772.2</v>
      </c>
      <c r="N22" s="24">
        <v>21331248240.41</v>
      </c>
      <c r="O22" s="28">
        <f t="shared" si="0"/>
        <v>0.0324764759204499</v>
      </c>
      <c r="R22" s="20"/>
    </row>
    <row r="23" spans="1:18" ht="15">
      <c r="A23" s="27">
        <f t="shared" si="1"/>
        <v>8</v>
      </c>
      <c r="B23" s="12" t="s">
        <v>87</v>
      </c>
      <c r="C23" s="13" t="s">
        <v>125</v>
      </c>
      <c r="D23" s="14" t="s">
        <v>14</v>
      </c>
      <c r="E23" s="15"/>
      <c r="F23" s="15"/>
      <c r="G23" s="16">
        <f>VLOOKUP(B23,'[1]Brokers'!$B$7:$H$61,7,0)</f>
        <v>629003066.21</v>
      </c>
      <c r="H23" s="16">
        <v>0</v>
      </c>
      <c r="I23" s="16">
        <f>VLOOKUP(B23,'[1]Brokers'!$B$7:$M$61,12,0)</f>
        <v>437109520</v>
      </c>
      <c r="J23" s="16">
        <v>0</v>
      </c>
      <c r="K23" s="16"/>
      <c r="L23" s="16">
        <f>VLOOKUP(B23,'[1]Brokers'!$B$7:$R$61,17,0)</f>
        <v>3000000</v>
      </c>
      <c r="M23" s="24">
        <f>VLOOKUP(B23,'[1]Brokers'!$B$7:$T$61,19,0)</f>
        <v>1069112586.21</v>
      </c>
      <c r="N23" s="24">
        <v>12054008626.71</v>
      </c>
      <c r="O23" s="28">
        <f t="shared" si="0"/>
        <v>0.018352030621847863</v>
      </c>
      <c r="R23" s="20"/>
    </row>
    <row r="24" spans="1:18" ht="15">
      <c r="A24" s="27">
        <f t="shared" si="1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 t="s">
        <v>14</v>
      </c>
      <c r="G24" s="16">
        <f>VLOOKUP(B24,'[1]Brokers'!$B$7:$H$61,7,0)</f>
        <v>273762906.86</v>
      </c>
      <c r="H24" s="16">
        <v>0</v>
      </c>
      <c r="I24" s="16">
        <f>VLOOKUP(B24,'[1]Brokers'!$B$7:$M$61,12,0)</f>
        <v>0</v>
      </c>
      <c r="J24" s="16">
        <v>0</v>
      </c>
      <c r="K24" s="16"/>
      <c r="L24" s="16">
        <f>VLOOKUP(B24,'[1]Brokers'!$B$7:$R$61,17,0)</f>
        <v>0</v>
      </c>
      <c r="M24" s="24">
        <f>VLOOKUP(B24,'[1]Brokers'!$B$7:$T$61,19,0)</f>
        <v>273762906.86</v>
      </c>
      <c r="N24" s="24">
        <v>6438257295.580001</v>
      </c>
      <c r="O24" s="28">
        <f t="shared" si="0"/>
        <v>0.009802141237729364</v>
      </c>
      <c r="R24" s="20"/>
    </row>
    <row r="25" spans="1:18" s="23" customFormat="1" ht="15">
      <c r="A25" s="27">
        <f t="shared" si="1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VLOOKUP(B25,'[1]Brokers'!$B$7:$H$61,7,0)</f>
        <v>1645000</v>
      </c>
      <c r="H25" s="16">
        <v>0</v>
      </c>
      <c r="I25" s="16">
        <f>VLOOKUP(B25,'[1]Brokers'!$B$7:$M$61,12,0)</f>
        <v>0</v>
      </c>
      <c r="J25" s="16">
        <v>0</v>
      </c>
      <c r="K25" s="16"/>
      <c r="L25" s="16">
        <f>VLOOKUP(B25,'[1]Brokers'!$B$7:$R$61,17,0)</f>
        <v>0</v>
      </c>
      <c r="M25" s="24">
        <f>VLOOKUP(B25,'[1]Brokers'!$B$7:$T$61,19,0)</f>
        <v>1645000</v>
      </c>
      <c r="N25" s="24">
        <v>5592838002.88</v>
      </c>
      <c r="O25" s="28">
        <f t="shared" si="0"/>
        <v>0.0085150042173068</v>
      </c>
      <c r="P25" s="24"/>
      <c r="R25" s="20"/>
    </row>
    <row r="26" spans="1:18" ht="15">
      <c r="A26" s="27">
        <f t="shared" si="1"/>
        <v>11</v>
      </c>
      <c r="B26" s="12" t="s">
        <v>24</v>
      </c>
      <c r="C26" s="13" t="s">
        <v>117</v>
      </c>
      <c r="D26" s="14" t="s">
        <v>14</v>
      </c>
      <c r="E26" s="15" t="s">
        <v>14</v>
      </c>
      <c r="F26" s="15"/>
      <c r="G26" s="16">
        <f>VLOOKUP(B26,'[1]Brokers'!$B$7:$H$61,7,0)</f>
        <v>422464258.35</v>
      </c>
      <c r="H26" s="16">
        <v>0</v>
      </c>
      <c r="I26" s="16">
        <f>VLOOKUP(B26,'[1]Brokers'!$B$7:$M$61,12,0)</f>
        <v>74709111</v>
      </c>
      <c r="J26" s="16">
        <v>0</v>
      </c>
      <c r="K26" s="16"/>
      <c r="L26" s="16">
        <f>VLOOKUP(B26,'[1]Brokers'!$B$7:$R$61,17,0)</f>
        <v>30000000</v>
      </c>
      <c r="M26" s="24">
        <f>VLOOKUP(B26,'[1]Brokers'!$B$7:$T$61,19,0)</f>
        <v>527173369.35</v>
      </c>
      <c r="N26" s="24">
        <v>5458847421.38</v>
      </c>
      <c r="O26" s="28">
        <f t="shared" si="0"/>
        <v>0.008311005752490839</v>
      </c>
      <c r="R26" s="20"/>
    </row>
    <row r="27" spans="1:18" ht="15">
      <c r="A27" s="27">
        <f t="shared" si="1"/>
        <v>12</v>
      </c>
      <c r="B27" s="12" t="s">
        <v>111</v>
      </c>
      <c r="C27" s="13" t="s">
        <v>112</v>
      </c>
      <c r="D27" s="14" t="s">
        <v>14</v>
      </c>
      <c r="E27" s="15"/>
      <c r="F27" s="14" t="s">
        <v>14</v>
      </c>
      <c r="G27" s="16">
        <f>VLOOKUP(B27,'[1]Brokers'!$B$7:$H$61,7,0)</f>
        <v>25145603.950000003</v>
      </c>
      <c r="H27" s="16">
        <v>0</v>
      </c>
      <c r="I27" s="16">
        <f>VLOOKUP(B27,'[1]Brokers'!$B$7:$M$61,12,0)</f>
        <v>168017500</v>
      </c>
      <c r="J27" s="16">
        <v>0</v>
      </c>
      <c r="K27" s="16"/>
      <c r="L27" s="16">
        <f>VLOOKUP(B27,'[1]Brokers'!$B$7:$R$61,17,0)</f>
        <v>0</v>
      </c>
      <c r="M27" s="24">
        <f>VLOOKUP(B27,'[1]Brokers'!$B$7:$T$61,19,0)</f>
        <v>193163103.95</v>
      </c>
      <c r="N27" s="24">
        <v>3241303166.5199995</v>
      </c>
      <c r="O27" s="28">
        <f t="shared" si="0"/>
        <v>0.004934830960288027</v>
      </c>
      <c r="R27" s="20"/>
    </row>
    <row r="28" spans="1:18" ht="15">
      <c r="A28" s="27">
        <f t="shared" si="1"/>
        <v>13</v>
      </c>
      <c r="B28" s="12" t="s">
        <v>85</v>
      </c>
      <c r="C28" s="13" t="s">
        <v>86</v>
      </c>
      <c r="D28" s="14" t="s">
        <v>14</v>
      </c>
      <c r="E28" s="15" t="s">
        <v>14</v>
      </c>
      <c r="F28" s="15" t="s">
        <v>14</v>
      </c>
      <c r="G28" s="16">
        <f>VLOOKUP(B28,'[1]Brokers'!$B$7:$H$61,7,0)</f>
        <v>48593900.05</v>
      </c>
      <c r="H28" s="16">
        <v>0</v>
      </c>
      <c r="I28" s="16">
        <f>VLOOKUP(B28,'[1]Brokers'!$B$7:$M$61,12,0)</f>
        <v>3355960</v>
      </c>
      <c r="J28" s="16">
        <v>0</v>
      </c>
      <c r="K28" s="16"/>
      <c r="L28" s="16">
        <f>VLOOKUP(B28,'[1]Brokers'!$B$7:$R$61,17,0)</f>
        <v>0</v>
      </c>
      <c r="M28" s="24">
        <f>VLOOKUP(B28,'[1]Brokers'!$B$7:$T$61,19,0)</f>
        <v>51949860.05</v>
      </c>
      <c r="N28" s="24">
        <v>3158386965.19</v>
      </c>
      <c r="O28" s="28">
        <f t="shared" si="0"/>
        <v>0.004808592402395873</v>
      </c>
      <c r="R28" s="20"/>
    </row>
    <row r="29" spans="1:18" ht="15">
      <c r="A29" s="27">
        <f t="shared" si="1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VLOOKUP(B29,'[1]Brokers'!$B$7:$H$61,7,0)</f>
        <v>0</v>
      </c>
      <c r="H29" s="16">
        <v>0</v>
      </c>
      <c r="I29" s="16">
        <f>VLOOKUP(B29,'[1]Brokers'!$B$7:$M$61,12,0)</f>
        <v>0</v>
      </c>
      <c r="J29" s="16">
        <v>0</v>
      </c>
      <c r="K29" s="16"/>
      <c r="L29" s="16">
        <f>VLOOKUP(B29,'[1]Brokers'!$B$7:$R$61,17,0)</f>
        <v>0</v>
      </c>
      <c r="M29" s="24">
        <f>VLOOKUP(B29,'[1]Brokers'!$B$7:$T$61,19,0)</f>
        <v>0</v>
      </c>
      <c r="N29" s="24">
        <v>2621922479.29</v>
      </c>
      <c r="O29" s="28">
        <f t="shared" si="0"/>
        <v>0.003991834012912473</v>
      </c>
      <c r="R29" s="20"/>
    </row>
    <row r="30" spans="1:18" ht="15">
      <c r="A30" s="27">
        <f t="shared" si="1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VLOOKUP(B30,'[1]Brokers'!$B$7:$H$61,7,0)</f>
        <v>114915648.43</v>
      </c>
      <c r="H30" s="16">
        <v>0</v>
      </c>
      <c r="I30" s="16">
        <f>VLOOKUP(B30,'[1]Brokers'!$B$7:$M$61,12,0)</f>
        <v>325058500</v>
      </c>
      <c r="J30" s="16">
        <v>0</v>
      </c>
      <c r="K30" s="16"/>
      <c r="L30" s="16">
        <f>VLOOKUP(B30,'[1]Brokers'!$B$7:$R$61,17,0)</f>
        <v>8400000</v>
      </c>
      <c r="M30" s="24">
        <f>VLOOKUP(B30,'[1]Brokers'!$B$7:$T$61,19,0)</f>
        <v>448374148.43</v>
      </c>
      <c r="N30" s="24">
        <v>2042622745.38</v>
      </c>
      <c r="O30" s="28">
        <f t="shared" si="0"/>
        <v>0.0031098596602156365</v>
      </c>
      <c r="R30" s="20"/>
    </row>
    <row r="31" spans="1:18" ht="15">
      <c r="A31" s="27">
        <f t="shared" si="1"/>
        <v>16</v>
      </c>
      <c r="B31" s="12" t="s">
        <v>34</v>
      </c>
      <c r="C31" s="13" t="s">
        <v>35</v>
      </c>
      <c r="D31" s="14" t="s">
        <v>14</v>
      </c>
      <c r="E31" s="15" t="s">
        <v>14</v>
      </c>
      <c r="F31" s="15" t="s">
        <v>14</v>
      </c>
      <c r="G31" s="16">
        <f>VLOOKUP(B31,'[1]Brokers'!$B$7:$H$61,7,0)</f>
        <v>192735739.73</v>
      </c>
      <c r="H31" s="16">
        <v>0</v>
      </c>
      <c r="I31" s="16">
        <f>VLOOKUP(B31,'[1]Brokers'!$B$7:$M$61,12,0)</f>
        <v>0</v>
      </c>
      <c r="J31" s="16">
        <v>0</v>
      </c>
      <c r="K31" s="16"/>
      <c r="L31" s="16">
        <f>VLOOKUP(B31,'[1]Brokers'!$B$7:$R$61,17,0)</f>
        <v>0</v>
      </c>
      <c r="M31" s="24">
        <f>VLOOKUP(B31,'[1]Brokers'!$B$7:$T$61,19,0)</f>
        <v>192735739.73</v>
      </c>
      <c r="N31" s="24">
        <v>1574515364.07</v>
      </c>
      <c r="O31" s="28">
        <f t="shared" si="0"/>
        <v>0.002397173842397463</v>
      </c>
      <c r="R31" s="20"/>
    </row>
    <row r="32" spans="1:18" ht="15">
      <c r="A32" s="27">
        <f t="shared" si="1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VLOOKUP(B32,'[1]Brokers'!$B$7:$H$61,7,0)</f>
        <v>217685042.31</v>
      </c>
      <c r="H32" s="16">
        <v>0</v>
      </c>
      <c r="I32" s="16">
        <f>VLOOKUP(B32,'[1]Brokers'!$B$7:$M$61,12,0)</f>
        <v>16035800</v>
      </c>
      <c r="J32" s="16">
        <v>0</v>
      </c>
      <c r="K32" s="16"/>
      <c r="L32" s="16">
        <f>VLOOKUP(B32,'[1]Brokers'!$B$7:$R$61,17,0)</f>
        <v>0</v>
      </c>
      <c r="M32" s="24">
        <f>VLOOKUP(B32,'[1]Brokers'!$B$7:$T$61,19,0)</f>
        <v>233720842.31</v>
      </c>
      <c r="N32" s="24">
        <v>1472836622.89</v>
      </c>
      <c r="O32" s="28">
        <f t="shared" si="0"/>
        <v>0.0022423696250193966</v>
      </c>
      <c r="R32" s="20"/>
    </row>
    <row r="33" spans="1:18" ht="15">
      <c r="A33" s="27">
        <f t="shared" si="1"/>
        <v>18</v>
      </c>
      <c r="B33" s="12" t="s">
        <v>42</v>
      </c>
      <c r="C33" s="13" t="s">
        <v>128</v>
      </c>
      <c r="D33" s="14" t="s">
        <v>14</v>
      </c>
      <c r="E33" s="15"/>
      <c r="F33" s="15"/>
      <c r="G33" s="16">
        <f>VLOOKUP(B33,'[1]Brokers'!$B$7:$H$61,7,0)</f>
        <v>27751722</v>
      </c>
      <c r="H33" s="16">
        <v>0</v>
      </c>
      <c r="I33" s="16">
        <f>VLOOKUP(B33,'[1]Brokers'!$B$7:$M$61,12,0)</f>
        <v>0</v>
      </c>
      <c r="J33" s="16">
        <v>0</v>
      </c>
      <c r="K33" s="16"/>
      <c r="L33" s="16">
        <f>VLOOKUP(B33,'[1]Brokers'!$B$7:$R$61,17,0)</f>
        <v>0</v>
      </c>
      <c r="M33" s="24">
        <f>VLOOKUP(B33,'[1]Brokers'!$B$7:$T$61,19,0)</f>
        <v>27751722</v>
      </c>
      <c r="N33" s="24">
        <v>1409442072.54</v>
      </c>
      <c r="O33" s="28">
        <f t="shared" si="0"/>
        <v>0.0021458524608700775</v>
      </c>
      <c r="R33" s="20"/>
    </row>
    <row r="34" spans="1:18" ht="15">
      <c r="A34" s="27">
        <f t="shared" si="1"/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VLOOKUP(B34,'[1]Brokers'!$B$7:$H$61,7,0)</f>
        <v>20508950.65</v>
      </c>
      <c r="H34" s="16">
        <v>0</v>
      </c>
      <c r="I34" s="16">
        <f>VLOOKUP(B34,'[1]Brokers'!$B$7:$M$61,12,0)</f>
        <v>0</v>
      </c>
      <c r="J34" s="16">
        <v>0</v>
      </c>
      <c r="K34" s="16"/>
      <c r="L34" s="16">
        <f>VLOOKUP(B34,'[1]Brokers'!$B$7:$R$61,17,0)</f>
        <v>0</v>
      </c>
      <c r="M34" s="24">
        <f>VLOOKUP(B34,'[1]Brokers'!$B$7:$T$61,19,0)</f>
        <v>20508950.65</v>
      </c>
      <c r="N34" s="24">
        <v>1068962463.76</v>
      </c>
      <c r="O34" s="28">
        <f t="shared" si="0"/>
        <v>0.0016274778354695653</v>
      </c>
      <c r="R34" s="20"/>
    </row>
    <row r="35" spans="1:18" ht="15">
      <c r="A35" s="27">
        <f t="shared" si="1"/>
        <v>20</v>
      </c>
      <c r="B35" s="12" t="s">
        <v>29</v>
      </c>
      <c r="C35" s="13" t="s">
        <v>30</v>
      </c>
      <c r="D35" s="14" t="s">
        <v>14</v>
      </c>
      <c r="E35" s="15" t="s">
        <v>126</v>
      </c>
      <c r="F35" s="15"/>
      <c r="G35" s="16">
        <f>VLOOKUP(B35,'[1]Brokers'!$B$7:$H$61,7,0)</f>
        <v>67613342.16</v>
      </c>
      <c r="H35" s="16">
        <v>0</v>
      </c>
      <c r="I35" s="16">
        <f>VLOOKUP(B35,'[1]Brokers'!$B$7:$M$61,12,0)</f>
        <v>0</v>
      </c>
      <c r="J35" s="16">
        <v>0</v>
      </c>
      <c r="K35" s="16"/>
      <c r="L35" s="16">
        <f>VLOOKUP(B35,'[1]Brokers'!$B$7:$R$61,17,0)</f>
        <v>0</v>
      </c>
      <c r="M35" s="24">
        <f>VLOOKUP(B35,'[1]Brokers'!$B$7:$T$61,19,0)</f>
        <v>67613342.16</v>
      </c>
      <c r="N35" s="24">
        <v>949291701.6899999</v>
      </c>
      <c r="O35" s="28">
        <f t="shared" si="0"/>
        <v>0.0014452810610967616</v>
      </c>
      <c r="R35" s="20"/>
    </row>
    <row r="36" spans="1:18" ht="15">
      <c r="A36" s="27">
        <f t="shared" si="1"/>
        <v>21</v>
      </c>
      <c r="B36" s="12" t="s">
        <v>79</v>
      </c>
      <c r="C36" s="13" t="s">
        <v>80</v>
      </c>
      <c r="D36" s="14" t="s">
        <v>14</v>
      </c>
      <c r="E36" s="15"/>
      <c r="F36" s="15"/>
      <c r="G36" s="16">
        <f>VLOOKUP(B36,'[1]Brokers'!$B$7:$H$61,7,0)</f>
        <v>37305221.96</v>
      </c>
      <c r="H36" s="16">
        <v>0</v>
      </c>
      <c r="I36" s="16">
        <f>VLOOKUP(B36,'[1]Brokers'!$B$7:$M$61,12,0)</f>
        <v>117280211</v>
      </c>
      <c r="J36" s="16">
        <v>0</v>
      </c>
      <c r="K36" s="16"/>
      <c r="L36" s="16">
        <f>VLOOKUP(B36,'[1]Brokers'!$B$7:$R$61,17,0)</f>
        <v>0</v>
      </c>
      <c r="M36" s="24">
        <f>VLOOKUP(B36,'[1]Brokers'!$B$7:$T$61,19,0)</f>
        <v>154585432.96</v>
      </c>
      <c r="N36" s="24">
        <v>739509882.47</v>
      </c>
      <c r="O36" s="28">
        <f t="shared" si="0"/>
        <v>0.001125891678737975</v>
      </c>
      <c r="R36" s="20"/>
    </row>
    <row r="37" spans="1:18" ht="15">
      <c r="A37" s="27">
        <f t="shared" si="1"/>
        <v>22</v>
      </c>
      <c r="B37" s="12" t="s">
        <v>53</v>
      </c>
      <c r="C37" s="13" t="s">
        <v>54</v>
      </c>
      <c r="D37" s="14" t="s">
        <v>14</v>
      </c>
      <c r="E37" s="15" t="s">
        <v>14</v>
      </c>
      <c r="F37" s="15"/>
      <c r="G37" s="16">
        <f>VLOOKUP(B37,'[1]Brokers'!$B$7:$H$61,7,0)</f>
        <v>455640725.1</v>
      </c>
      <c r="H37" s="16">
        <v>0</v>
      </c>
      <c r="I37" s="16">
        <f>VLOOKUP(B37,'[1]Brokers'!$B$7:$M$61,12,0)</f>
        <v>0</v>
      </c>
      <c r="J37" s="16">
        <v>0</v>
      </c>
      <c r="K37" s="16"/>
      <c r="L37" s="16">
        <f>VLOOKUP(B37,'[1]Brokers'!$B$7:$R$61,17,0)</f>
        <v>0</v>
      </c>
      <c r="M37" s="24">
        <f>VLOOKUP(B37,'[1]Brokers'!$B$7:$T$61,19,0)</f>
        <v>455640725.1</v>
      </c>
      <c r="N37" s="24">
        <v>727733000.02</v>
      </c>
      <c r="O37" s="28">
        <f t="shared" si="0"/>
        <v>0.001107961568179286</v>
      </c>
      <c r="R37" s="20"/>
    </row>
    <row r="38" spans="1:18" ht="15">
      <c r="A38" s="27">
        <f t="shared" si="1"/>
        <v>23</v>
      </c>
      <c r="B38" s="12" t="s">
        <v>101</v>
      </c>
      <c r="C38" s="13" t="s">
        <v>100</v>
      </c>
      <c r="D38" s="14" t="s">
        <v>14</v>
      </c>
      <c r="E38" s="15"/>
      <c r="F38" s="15"/>
      <c r="G38" s="16">
        <f>VLOOKUP(B38,'[1]Brokers'!$B$7:$H$61,7,0)</f>
        <v>0</v>
      </c>
      <c r="H38" s="16">
        <v>0</v>
      </c>
      <c r="I38" s="16">
        <f>VLOOKUP(B38,'[1]Brokers'!$B$7:$M$61,12,0)</f>
        <v>0</v>
      </c>
      <c r="J38" s="16">
        <f>VLOOKUP(B38,'[2]Brokers'!$B$7:$R$60,17,0)</f>
        <v>0</v>
      </c>
      <c r="K38" s="16"/>
      <c r="L38" s="16">
        <f>VLOOKUP(B38,'[1]Brokers'!$B$7:$R$61,17,0)</f>
        <v>0</v>
      </c>
      <c r="M38" s="24">
        <f>VLOOKUP(B38,'[1]Brokers'!$B$7:$T$61,19,0)</f>
        <v>0</v>
      </c>
      <c r="N38" s="24">
        <v>691129434</v>
      </c>
      <c r="O38" s="28">
        <f t="shared" si="0"/>
        <v>0.001052233238685696</v>
      </c>
      <c r="R38" s="20"/>
    </row>
    <row r="39" spans="1:18" ht="15">
      <c r="A39" s="27">
        <f t="shared" si="1"/>
        <v>24</v>
      </c>
      <c r="B39" s="12" t="s">
        <v>75</v>
      </c>
      <c r="C39" s="13" t="s">
        <v>76</v>
      </c>
      <c r="D39" s="14" t="s">
        <v>14</v>
      </c>
      <c r="E39" s="15"/>
      <c r="F39" s="15"/>
      <c r="G39" s="16">
        <f>VLOOKUP(B39,'[1]Brokers'!$B$7:$H$61,7,0)</f>
        <v>0</v>
      </c>
      <c r="H39" s="16">
        <v>0</v>
      </c>
      <c r="I39" s="16">
        <f>VLOOKUP(B39,'[1]Brokers'!$B$7:$M$61,12,0)</f>
        <v>0</v>
      </c>
      <c r="J39" s="16">
        <f>VLOOKUP(B39,'[2]Brokers'!$B$7:$R$60,17,0)</f>
        <v>0</v>
      </c>
      <c r="K39" s="16"/>
      <c r="L39" s="16">
        <f>VLOOKUP(B39,'[1]Brokers'!$B$7:$R$61,17,0)</f>
        <v>0</v>
      </c>
      <c r="M39" s="24">
        <f>VLOOKUP(B39,'[1]Brokers'!$B$7:$T$61,19,0)</f>
        <v>0</v>
      </c>
      <c r="N39" s="24">
        <v>636605249.4799999</v>
      </c>
      <c r="O39" s="28">
        <f t="shared" si="0"/>
        <v>0.0009692210611661719</v>
      </c>
      <c r="P39" s="1"/>
      <c r="R39" s="20"/>
    </row>
    <row r="40" spans="1:18" ht="15">
      <c r="A40" s="27">
        <f t="shared" si="1"/>
        <v>25</v>
      </c>
      <c r="B40" s="12" t="s">
        <v>77</v>
      </c>
      <c r="C40" s="13" t="s">
        <v>78</v>
      </c>
      <c r="D40" s="14" t="s">
        <v>14</v>
      </c>
      <c r="E40" s="15" t="s">
        <v>14</v>
      </c>
      <c r="F40" s="15"/>
      <c r="G40" s="16">
        <f>VLOOKUP(B40,'[1]Brokers'!$B$7:$H$61,7,0)</f>
        <v>73914783.32</v>
      </c>
      <c r="H40" s="16">
        <v>0</v>
      </c>
      <c r="I40" s="16">
        <f>VLOOKUP(B40,'[1]Brokers'!$B$7:$M$61,12,0)</f>
        <v>0</v>
      </c>
      <c r="J40" s="16">
        <v>0</v>
      </c>
      <c r="K40" s="16"/>
      <c r="L40" s="16">
        <f>VLOOKUP(B40,'[1]Brokers'!$B$7:$R$61,17,0)</f>
        <v>0</v>
      </c>
      <c r="M40" s="24">
        <f>VLOOKUP(B40,'[1]Brokers'!$B$7:$T$61,19,0)</f>
        <v>73914783.32</v>
      </c>
      <c r="N40" s="24">
        <v>632887605.8799999</v>
      </c>
      <c r="O40" s="28">
        <f t="shared" si="0"/>
        <v>0.0009635610097010405</v>
      </c>
      <c r="R40" s="20"/>
    </row>
    <row r="41" spans="1:18" ht="15">
      <c r="A41" s="27">
        <f t="shared" si="1"/>
        <v>26</v>
      </c>
      <c r="B41" s="12" t="s">
        <v>43</v>
      </c>
      <c r="C41" s="13" t="s">
        <v>44</v>
      </c>
      <c r="D41" s="14" t="s">
        <v>14</v>
      </c>
      <c r="E41" s="15"/>
      <c r="F41" s="15"/>
      <c r="G41" s="16">
        <f>VLOOKUP(B41,'[1]Brokers'!$B$7:$H$61,7,0)</f>
        <v>76975705.09</v>
      </c>
      <c r="H41" s="16">
        <v>0</v>
      </c>
      <c r="I41" s="16">
        <f>VLOOKUP(B41,'[1]Brokers'!$B$7:$M$61,12,0)</f>
        <v>0</v>
      </c>
      <c r="J41" s="16">
        <f>VLOOKUP(B41,'[2]Brokers'!$B$7:$R$60,17,0)</f>
        <v>0</v>
      </c>
      <c r="K41" s="16"/>
      <c r="L41" s="16">
        <f>VLOOKUP(B41,'[1]Brokers'!$B$7:$R$61,17,0)</f>
        <v>0</v>
      </c>
      <c r="M41" s="24">
        <f>VLOOKUP(B41,'[1]Brokers'!$B$7:$T$61,19,0)</f>
        <v>76975705.09</v>
      </c>
      <c r="N41" s="24">
        <v>384537122.08000004</v>
      </c>
      <c r="O41" s="28">
        <f t="shared" si="0"/>
        <v>0.0005854514674904083</v>
      </c>
      <c r="R41" s="20"/>
    </row>
    <row r="42" spans="1:18" ht="15">
      <c r="A42" s="27">
        <f t="shared" si="1"/>
        <v>27</v>
      </c>
      <c r="B42" s="12" t="s">
        <v>83</v>
      </c>
      <c r="C42" s="13" t="s">
        <v>84</v>
      </c>
      <c r="D42" s="14" t="s">
        <v>14</v>
      </c>
      <c r="E42" s="15"/>
      <c r="F42" s="15"/>
      <c r="G42" s="16">
        <f>VLOOKUP(B42,'[1]Brokers'!$B$7:$H$61,7,0)</f>
        <v>102395</v>
      </c>
      <c r="H42" s="16">
        <v>0</v>
      </c>
      <c r="I42" s="16">
        <f>VLOOKUP(B42,'[1]Brokers'!$B$7:$M$61,12,0)</f>
        <v>0</v>
      </c>
      <c r="J42" s="16">
        <f>VLOOKUP(B42,'[2]Brokers'!$B$7:$R$60,17,0)</f>
        <v>0</v>
      </c>
      <c r="K42" s="16"/>
      <c r="L42" s="16">
        <f>VLOOKUP(B42,'[1]Brokers'!$B$7:$R$61,17,0)</f>
        <v>0</v>
      </c>
      <c r="M42" s="24">
        <f>VLOOKUP(B42,'[1]Brokers'!$B$7:$T$61,19,0)</f>
        <v>102395</v>
      </c>
      <c r="N42" s="24">
        <v>351751912.07000005</v>
      </c>
      <c r="O42" s="28">
        <f t="shared" si="0"/>
        <v>0.0005355365224559404</v>
      </c>
      <c r="R42" s="20"/>
    </row>
    <row r="43" spans="1:18" ht="15">
      <c r="A43" s="27">
        <f t="shared" si="1"/>
        <v>28</v>
      </c>
      <c r="B43" s="12" t="s">
        <v>32</v>
      </c>
      <c r="C43" s="13" t="s">
        <v>33</v>
      </c>
      <c r="D43" s="14" t="s">
        <v>14</v>
      </c>
      <c r="E43" s="15"/>
      <c r="F43" s="15"/>
      <c r="G43" s="16">
        <f>VLOOKUP(B43,'[1]Brokers'!$B$7:$H$61,7,0)</f>
        <v>32767894.15</v>
      </c>
      <c r="H43" s="16">
        <v>0</v>
      </c>
      <c r="I43" s="16">
        <f>VLOOKUP(B43,'[1]Brokers'!$B$7:$M$61,12,0)</f>
        <v>0</v>
      </c>
      <c r="J43" s="16">
        <v>0</v>
      </c>
      <c r="K43" s="16"/>
      <c r="L43" s="16">
        <f>VLOOKUP(B43,'[1]Brokers'!$B$7:$R$61,17,0)</f>
        <v>0</v>
      </c>
      <c r="M43" s="24">
        <f>VLOOKUP(B43,'[1]Brokers'!$B$7:$T$61,19,0)</f>
        <v>32767894.15</v>
      </c>
      <c r="N43" s="24">
        <v>297770977.16</v>
      </c>
      <c r="O43" s="28">
        <f t="shared" si="0"/>
        <v>0.0004533514335661636</v>
      </c>
      <c r="R43" s="20"/>
    </row>
    <row r="44" spans="1:18" ht="15">
      <c r="A44" s="27">
        <f t="shared" si="1"/>
        <v>29</v>
      </c>
      <c r="B44" s="12" t="s">
        <v>51</v>
      </c>
      <c r="C44" s="13" t="s">
        <v>52</v>
      </c>
      <c r="D44" s="14" t="s">
        <v>14</v>
      </c>
      <c r="E44" s="15"/>
      <c r="F44" s="15"/>
      <c r="G44" s="16">
        <f>VLOOKUP(B44,'[1]Brokers'!$B$7:$H$61,7,0)</f>
        <v>5646032</v>
      </c>
      <c r="H44" s="16">
        <v>0</v>
      </c>
      <c r="I44" s="16">
        <f>VLOOKUP(B44,'[1]Brokers'!$B$7:$M$61,12,0)</f>
        <v>0</v>
      </c>
      <c r="J44" s="16">
        <v>0</v>
      </c>
      <c r="K44" s="16"/>
      <c r="L44" s="16">
        <f>VLOOKUP(B44,'[1]Brokers'!$B$7:$R$61,17,0)</f>
        <v>0</v>
      </c>
      <c r="M44" s="24">
        <f>VLOOKUP(B44,'[1]Brokers'!$B$7:$T$61,19,0)</f>
        <v>5646032</v>
      </c>
      <c r="N44" s="24">
        <v>284227428.58</v>
      </c>
      <c r="O44" s="28">
        <f t="shared" si="0"/>
        <v>0.00043273160277245657</v>
      </c>
      <c r="R44" s="20"/>
    </row>
    <row r="45" spans="1:18" ht="15">
      <c r="A45" s="27">
        <f t="shared" si="1"/>
        <v>30</v>
      </c>
      <c r="B45" s="12" t="s">
        <v>88</v>
      </c>
      <c r="C45" s="13" t="s">
        <v>89</v>
      </c>
      <c r="D45" s="14" t="s">
        <v>14</v>
      </c>
      <c r="E45" s="15" t="s">
        <v>14</v>
      </c>
      <c r="F45" s="15" t="s">
        <v>14</v>
      </c>
      <c r="G45" s="16">
        <f>VLOOKUP(B45,'[1]Brokers'!$B$7:$H$61,7,0)</f>
        <v>0</v>
      </c>
      <c r="H45" s="16">
        <v>0</v>
      </c>
      <c r="I45" s="16">
        <f>VLOOKUP(B45,'[1]Brokers'!$B$7:$M$61,12,0)</f>
        <v>0</v>
      </c>
      <c r="J45" s="16">
        <v>0</v>
      </c>
      <c r="K45" s="16"/>
      <c r="L45" s="16">
        <f>VLOOKUP(B45,'[1]Brokers'!$B$7:$R$61,17,0)</f>
        <v>0</v>
      </c>
      <c r="M45" s="24">
        <f>VLOOKUP(B45,'[1]Brokers'!$B$7:$T$61,19,0)</f>
        <v>0</v>
      </c>
      <c r="N45" s="24">
        <v>201374229.6</v>
      </c>
      <c r="O45" s="28">
        <f t="shared" si="0"/>
        <v>0.00030658896492584474</v>
      </c>
      <c r="R45" s="20"/>
    </row>
    <row r="46" spans="1:18" ht="15">
      <c r="A46" s="27">
        <f t="shared" si="1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f>VLOOKUP(B46,'[1]Brokers'!$B$7:$H$61,7,0)</f>
        <v>4096256</v>
      </c>
      <c r="H46" s="16">
        <v>0</v>
      </c>
      <c r="I46" s="16">
        <f>VLOOKUP(B46,'[1]Brokers'!$B$7:$M$61,12,0)</f>
        <v>0</v>
      </c>
      <c r="J46" s="16">
        <v>0</v>
      </c>
      <c r="K46" s="16"/>
      <c r="L46" s="16">
        <f>VLOOKUP(B46,'[1]Brokers'!$B$7:$R$61,17,0)</f>
        <v>0</v>
      </c>
      <c r="M46" s="24">
        <f>VLOOKUP(B46,'[1]Brokers'!$B$7:$T$61,19,0)</f>
        <v>4096256</v>
      </c>
      <c r="N46" s="24">
        <v>196277502.14999998</v>
      </c>
      <c r="O46" s="28">
        <f t="shared" si="0"/>
        <v>0.0002988292808962223</v>
      </c>
      <c r="R46" s="20"/>
    </row>
    <row r="47" spans="1:18" ht="15">
      <c r="A47" s="27">
        <f t="shared" si="1"/>
        <v>32</v>
      </c>
      <c r="B47" s="12" t="s">
        <v>65</v>
      </c>
      <c r="C47" s="13" t="s">
        <v>66</v>
      </c>
      <c r="D47" s="14" t="s">
        <v>14</v>
      </c>
      <c r="E47" s="15"/>
      <c r="F47" s="15"/>
      <c r="G47" s="16">
        <f>VLOOKUP(B47,'[1]Brokers'!$B$7:$H$61,7,0)</f>
        <v>7025705.26</v>
      </c>
      <c r="H47" s="16">
        <v>0</v>
      </c>
      <c r="I47" s="16">
        <f>VLOOKUP(B47,'[1]Brokers'!$B$7:$M$61,12,0)</f>
        <v>0</v>
      </c>
      <c r="J47" s="16">
        <v>0</v>
      </c>
      <c r="K47" s="16"/>
      <c r="L47" s="16">
        <f>VLOOKUP(B47,'[1]Brokers'!$B$7:$R$61,17,0)</f>
        <v>0</v>
      </c>
      <c r="M47" s="24">
        <f>VLOOKUP(B47,'[1]Brokers'!$B$7:$T$61,19,0)</f>
        <v>7025705.26</v>
      </c>
      <c r="N47" s="24">
        <v>143142463.06</v>
      </c>
      <c r="O47" s="28">
        <f t="shared" si="0"/>
        <v>0.00021793205453187427</v>
      </c>
      <c r="R47" s="20"/>
    </row>
    <row r="48" spans="1:18" ht="15">
      <c r="A48" s="27">
        <f t="shared" si="1"/>
        <v>33</v>
      </c>
      <c r="B48" s="12" t="s">
        <v>95</v>
      </c>
      <c r="C48" s="13" t="s">
        <v>96</v>
      </c>
      <c r="D48" s="14" t="s">
        <v>14</v>
      </c>
      <c r="E48" s="15"/>
      <c r="F48" s="15"/>
      <c r="G48" s="16">
        <f>VLOOKUP(B48,'[1]Brokers'!$B$7:$H$61,7,0)</f>
        <v>20085675.75</v>
      </c>
      <c r="H48" s="16">
        <v>0</v>
      </c>
      <c r="I48" s="16">
        <f>VLOOKUP(B48,'[1]Brokers'!$B$7:$M$61,12,0)</f>
        <v>0</v>
      </c>
      <c r="J48" s="16">
        <f>VLOOKUP(B48,'[2]Brokers'!$B$7:$R$60,17,0)</f>
        <v>0</v>
      </c>
      <c r="K48" s="16"/>
      <c r="L48" s="16">
        <f>VLOOKUP(B48,'[1]Brokers'!$B$7:$R$61,17,0)</f>
        <v>0</v>
      </c>
      <c r="M48" s="24">
        <f>VLOOKUP(B48,'[1]Brokers'!$B$7:$T$61,19,0)</f>
        <v>20085675.75</v>
      </c>
      <c r="N48" s="24">
        <v>141909044.93</v>
      </c>
      <c r="O48" s="28">
        <f aca="true" t="shared" si="2" ref="O48:O79">N48/$N$71</f>
        <v>0.0002160541956392612</v>
      </c>
      <c r="R48" s="20"/>
    </row>
    <row r="49" spans="1:18" ht="15">
      <c r="A49" s="27">
        <f t="shared" si="1"/>
        <v>34</v>
      </c>
      <c r="B49" s="12" t="s">
        <v>71</v>
      </c>
      <c r="C49" s="13" t="s">
        <v>72</v>
      </c>
      <c r="D49" s="14" t="s">
        <v>14</v>
      </c>
      <c r="E49" s="15"/>
      <c r="F49" s="15"/>
      <c r="G49" s="16">
        <f>VLOOKUP(B49,'[1]Brokers'!$B$7:$H$61,7,0)</f>
        <v>3286680</v>
      </c>
      <c r="H49" s="16">
        <v>0</v>
      </c>
      <c r="I49" s="16">
        <f>VLOOKUP(B49,'[1]Brokers'!$B$7:$M$61,12,0)</f>
        <v>0</v>
      </c>
      <c r="J49" s="16">
        <v>0</v>
      </c>
      <c r="K49" s="16"/>
      <c r="L49" s="16">
        <f>VLOOKUP(B49,'[1]Brokers'!$B$7:$R$61,17,0)</f>
        <v>0</v>
      </c>
      <c r="M49" s="24">
        <f>VLOOKUP(B49,'[1]Brokers'!$B$7:$T$61,19,0)</f>
        <v>3286680</v>
      </c>
      <c r="N49" s="24">
        <v>137467542.85999998</v>
      </c>
      <c r="O49" s="28">
        <f t="shared" si="2"/>
        <v>0.00020929208151441935</v>
      </c>
      <c r="R49" s="20"/>
    </row>
    <row r="50" spans="1:18" ht="15">
      <c r="A50" s="27">
        <f t="shared" si="1"/>
        <v>35</v>
      </c>
      <c r="B50" s="12" t="s">
        <v>17</v>
      </c>
      <c r="C50" s="13" t="s">
        <v>18</v>
      </c>
      <c r="D50" s="14" t="s">
        <v>14</v>
      </c>
      <c r="E50" s="14" t="s">
        <v>14</v>
      </c>
      <c r="F50" s="15" t="s">
        <v>14</v>
      </c>
      <c r="G50" s="16">
        <f>VLOOKUP(B50,'[1]Brokers'!$B$7:$H$61,7,0)</f>
        <v>10498527.2</v>
      </c>
      <c r="H50" s="16">
        <v>0</v>
      </c>
      <c r="I50" s="16">
        <f>VLOOKUP(B50,'[1]Brokers'!$B$7:$M$61,12,0)</f>
        <v>0</v>
      </c>
      <c r="J50" s="16">
        <v>0</v>
      </c>
      <c r="K50" s="16"/>
      <c r="L50" s="16">
        <f>VLOOKUP(B50,'[1]Brokers'!$B$7:$R$61,17,0)</f>
        <v>0</v>
      </c>
      <c r="M50" s="24">
        <f>VLOOKUP(B50,'[1]Brokers'!$B$7:$T$61,19,0)</f>
        <v>10498527.2</v>
      </c>
      <c r="N50" s="24">
        <v>132519822.22999999</v>
      </c>
      <c r="O50" s="28">
        <f t="shared" si="2"/>
        <v>0.00020175925792667888</v>
      </c>
      <c r="R50" s="20"/>
    </row>
    <row r="51" spans="1:18" ht="15">
      <c r="A51" s="27">
        <f t="shared" si="1"/>
        <v>36</v>
      </c>
      <c r="B51" s="12" t="s">
        <v>61</v>
      </c>
      <c r="C51" s="13" t="s">
        <v>62</v>
      </c>
      <c r="D51" s="14" t="s">
        <v>14</v>
      </c>
      <c r="E51" s="15"/>
      <c r="F51" s="15"/>
      <c r="G51" s="16">
        <f>VLOOKUP(B51,'[1]Brokers'!$B$7:$H$61,7,0)</f>
        <v>12427033.65</v>
      </c>
      <c r="H51" s="16">
        <v>0</v>
      </c>
      <c r="I51" s="16">
        <f>VLOOKUP(B51,'[1]Brokers'!$B$7:$M$61,12,0)</f>
        <v>0</v>
      </c>
      <c r="J51" s="16">
        <v>0</v>
      </c>
      <c r="K51" s="16"/>
      <c r="L51" s="16">
        <f>VLOOKUP(B51,'[1]Brokers'!$B$7:$R$61,17,0)</f>
        <v>0</v>
      </c>
      <c r="M51" s="24">
        <f>VLOOKUP(B51,'[1]Brokers'!$B$7:$T$61,19,0)</f>
        <v>12427033.65</v>
      </c>
      <c r="N51" s="24">
        <v>100203947.99</v>
      </c>
      <c r="O51" s="28">
        <f t="shared" si="2"/>
        <v>0.00015255886891168163</v>
      </c>
      <c r="R51" s="20"/>
    </row>
    <row r="52" spans="1:18" ht="15">
      <c r="A52" s="27">
        <f t="shared" si="1"/>
        <v>37</v>
      </c>
      <c r="B52" s="12" t="s">
        <v>119</v>
      </c>
      <c r="C52" s="13" t="s">
        <v>118</v>
      </c>
      <c r="D52" s="14" t="s">
        <v>14</v>
      </c>
      <c r="E52" s="15"/>
      <c r="F52" s="15"/>
      <c r="G52" s="16">
        <f>VLOOKUP(B52,'[1]Brokers'!$B$7:$H$61,7,0)</f>
        <v>24796930.54</v>
      </c>
      <c r="H52" s="16">
        <v>0</v>
      </c>
      <c r="I52" s="16">
        <f>VLOOKUP(B52,'[1]Brokers'!$B$7:$M$61,12,0)</f>
        <v>1900000</v>
      </c>
      <c r="J52" s="16">
        <v>0</v>
      </c>
      <c r="K52" s="16"/>
      <c r="L52" s="16">
        <f>VLOOKUP(B52,'[1]Brokers'!$B$7:$R$61,17,0)</f>
        <v>200000</v>
      </c>
      <c r="M52" s="24">
        <f>VLOOKUP(B52,'[1]Brokers'!$B$7:$T$61,19,0)</f>
        <v>26896930.54</v>
      </c>
      <c r="N52" s="24">
        <v>80924257.24000001</v>
      </c>
      <c r="O52" s="28">
        <f t="shared" si="2"/>
        <v>0.00012320585565435432</v>
      </c>
      <c r="R52" s="20"/>
    </row>
    <row r="53" spans="1:18" ht="15">
      <c r="A53" s="27">
        <f t="shared" si="1"/>
        <v>38</v>
      </c>
      <c r="B53" s="12" t="s">
        <v>45</v>
      </c>
      <c r="C53" s="13" t="s">
        <v>46</v>
      </c>
      <c r="D53" s="14" t="s">
        <v>14</v>
      </c>
      <c r="E53" s="15"/>
      <c r="F53" s="15"/>
      <c r="G53" s="16">
        <f>VLOOKUP(B53,'[1]Brokers'!$B$7:$H$61,7,0)</f>
        <v>0</v>
      </c>
      <c r="H53" s="16">
        <v>0</v>
      </c>
      <c r="I53" s="16">
        <f>VLOOKUP(B53,'[1]Brokers'!$B$7:$M$61,12,0)</f>
        <v>0</v>
      </c>
      <c r="J53" s="16">
        <v>0</v>
      </c>
      <c r="K53" s="16"/>
      <c r="L53" s="16">
        <f>VLOOKUP(B53,'[1]Brokers'!$B$7:$R$61,17,0)</f>
        <v>0</v>
      </c>
      <c r="M53" s="24">
        <f>VLOOKUP(B53,'[1]Brokers'!$B$7:$T$61,19,0)</f>
        <v>0</v>
      </c>
      <c r="N53" s="24">
        <v>77185687.76</v>
      </c>
      <c r="O53" s="28">
        <f t="shared" si="2"/>
        <v>0.00011751394487980624</v>
      </c>
      <c r="R53" s="20"/>
    </row>
    <row r="54" spans="1:18" ht="15">
      <c r="A54" s="27">
        <f t="shared" si="1"/>
        <v>39</v>
      </c>
      <c r="B54" s="12" t="s">
        <v>107</v>
      </c>
      <c r="C54" s="13" t="s">
        <v>108</v>
      </c>
      <c r="D54" s="14" t="s">
        <v>14</v>
      </c>
      <c r="E54" s="15"/>
      <c r="F54" s="15"/>
      <c r="G54" s="16">
        <f>VLOOKUP(B54,'[1]Brokers'!$B$7:$H$61,7,0)</f>
        <v>6146494</v>
      </c>
      <c r="H54" s="16">
        <v>0</v>
      </c>
      <c r="I54" s="16">
        <f>VLOOKUP(B54,'[1]Brokers'!$B$7:$M$61,12,0)</f>
        <v>0</v>
      </c>
      <c r="J54" s="16">
        <v>0</v>
      </c>
      <c r="K54" s="16"/>
      <c r="L54" s="16">
        <f>VLOOKUP(B54,'[1]Brokers'!$B$7:$R$61,17,0)</f>
        <v>1500000</v>
      </c>
      <c r="M54" s="24">
        <f>VLOOKUP(B54,'[1]Brokers'!$B$7:$T$61,19,0)</f>
        <v>7646494</v>
      </c>
      <c r="N54" s="24">
        <v>63915728.50000001</v>
      </c>
      <c r="O54" s="28">
        <f t="shared" si="2"/>
        <v>9.731064934287063E-05</v>
      </c>
      <c r="R54" s="20"/>
    </row>
    <row r="55" spans="1:18" ht="15">
      <c r="A55" s="27">
        <f t="shared" si="1"/>
        <v>40</v>
      </c>
      <c r="B55" s="12" t="s">
        <v>49</v>
      </c>
      <c r="C55" s="13" t="s">
        <v>50</v>
      </c>
      <c r="D55" s="14" t="s">
        <v>14</v>
      </c>
      <c r="E55" s="15"/>
      <c r="F55" s="15"/>
      <c r="G55" s="16">
        <f>VLOOKUP(B55,'[1]Brokers'!$B$7:$H$61,7,0)</f>
        <v>3105876.7</v>
      </c>
      <c r="H55" s="16">
        <v>0</v>
      </c>
      <c r="I55" s="16">
        <f>VLOOKUP(B55,'[1]Brokers'!$B$7:$M$61,12,0)</f>
        <v>0</v>
      </c>
      <c r="J55" s="16">
        <v>0</v>
      </c>
      <c r="K55" s="16"/>
      <c r="L55" s="16">
        <f>VLOOKUP(B55,'[1]Brokers'!$B$7:$R$61,17,0)</f>
        <v>0</v>
      </c>
      <c r="M55" s="24">
        <f>VLOOKUP(B55,'[1]Brokers'!$B$7:$T$61,19,0)</f>
        <v>3105876.7</v>
      </c>
      <c r="N55" s="24">
        <v>62137813.17</v>
      </c>
      <c r="O55" s="28">
        <f t="shared" si="2"/>
        <v>9.460380238517782E-05</v>
      </c>
      <c r="R55" s="20"/>
    </row>
    <row r="56" spans="1:18" s="18" customFormat="1" ht="15">
      <c r="A56" s="27">
        <f t="shared" si="1"/>
        <v>41</v>
      </c>
      <c r="B56" s="12" t="s">
        <v>92</v>
      </c>
      <c r="C56" s="13" t="s">
        <v>93</v>
      </c>
      <c r="D56" s="14" t="s">
        <v>14</v>
      </c>
      <c r="E56" s="15"/>
      <c r="F56" s="15"/>
      <c r="G56" s="16">
        <f>VLOOKUP(B56,'[1]Brokers'!$B$7:$H$61,7,0)</f>
        <v>0</v>
      </c>
      <c r="H56" s="16">
        <v>0</v>
      </c>
      <c r="I56" s="16">
        <f>VLOOKUP(B56,'[1]Brokers'!$B$7:$M$61,12,0)</f>
        <v>0</v>
      </c>
      <c r="J56" s="16">
        <f>VLOOKUP(B56,'[2]Brokers'!$B$7:$R$60,17,0)</f>
        <v>0</v>
      </c>
      <c r="K56" s="16"/>
      <c r="L56" s="16">
        <f>VLOOKUP(B56,'[1]Brokers'!$B$7:$R$61,17,0)</f>
        <v>0</v>
      </c>
      <c r="M56" s="24">
        <f>VLOOKUP(B56,'[1]Brokers'!$B$7:$T$61,19,0)</f>
        <v>0</v>
      </c>
      <c r="N56" s="24">
        <v>42485653.46</v>
      </c>
      <c r="O56" s="28">
        <f t="shared" si="2"/>
        <v>6.468371123938262E-05</v>
      </c>
      <c r="P56" s="17"/>
      <c r="R56" s="20"/>
    </row>
    <row r="57" spans="1:18" ht="15">
      <c r="A57" s="27">
        <f t="shared" si="1"/>
        <v>42</v>
      </c>
      <c r="B57" s="12" t="s">
        <v>110</v>
      </c>
      <c r="C57" s="13" t="s">
        <v>109</v>
      </c>
      <c r="D57" s="14" t="s">
        <v>14</v>
      </c>
      <c r="E57" s="15"/>
      <c r="F57" s="15"/>
      <c r="G57" s="16">
        <f>VLOOKUP(B57,'[1]Brokers'!$B$7:$H$61,7,0)</f>
        <v>0</v>
      </c>
      <c r="H57" s="16">
        <v>0</v>
      </c>
      <c r="I57" s="16">
        <f>VLOOKUP(B57,'[1]Brokers'!$B$7:$M$61,12,0)</f>
        <v>0</v>
      </c>
      <c r="J57" s="16">
        <f>VLOOKUP(B57,'[2]Brokers'!$B$7:$R$60,17,0)</f>
        <v>0</v>
      </c>
      <c r="K57" s="16"/>
      <c r="L57" s="16">
        <f>VLOOKUP(B57,'[1]Brokers'!$B$7:$R$61,17,0)</f>
        <v>0</v>
      </c>
      <c r="M57" s="24">
        <f>VLOOKUP(B57,'[1]Brokers'!$B$7:$T$61,19,0)</f>
        <v>0</v>
      </c>
      <c r="N57" s="24">
        <v>34934938.2</v>
      </c>
      <c r="O57" s="28">
        <f t="shared" si="2"/>
        <v>5.318787097912928E-05</v>
      </c>
      <c r="R57" s="20"/>
    </row>
    <row r="58" spans="1:18" ht="15">
      <c r="A58" s="27">
        <f t="shared" si="1"/>
        <v>43</v>
      </c>
      <c r="B58" s="12" t="s">
        <v>47</v>
      </c>
      <c r="C58" s="13" t="s">
        <v>48</v>
      </c>
      <c r="D58" s="14" t="s">
        <v>14</v>
      </c>
      <c r="E58" s="15"/>
      <c r="F58" s="15"/>
      <c r="G58" s="16">
        <f>VLOOKUP(B58,'[1]Brokers'!$B$7:$H$61,7,0)</f>
        <v>1321353.89</v>
      </c>
      <c r="H58" s="16">
        <v>0</v>
      </c>
      <c r="I58" s="16">
        <f>VLOOKUP(B58,'[1]Brokers'!$B$7:$M$61,12,0)</f>
        <v>0</v>
      </c>
      <c r="J58" s="16">
        <f>VLOOKUP(B58,'[2]Brokers'!$B$7:$R$60,17,0)</f>
        <v>0</v>
      </c>
      <c r="K58" s="16"/>
      <c r="L58" s="16">
        <f>VLOOKUP(B58,'[1]Brokers'!$B$7:$R$61,17,0)</f>
        <v>0</v>
      </c>
      <c r="M58" s="24">
        <f>VLOOKUP(B58,'[1]Brokers'!$B$7:$T$61,19,0)</f>
        <v>1321353.89</v>
      </c>
      <c r="N58" s="24">
        <v>29569344.68</v>
      </c>
      <c r="O58" s="28">
        <f t="shared" si="2"/>
        <v>4.501884276346716E-05</v>
      </c>
      <c r="R58" s="20"/>
    </row>
    <row r="59" spans="1:18" ht="15">
      <c r="A59" s="27">
        <f t="shared" si="1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VLOOKUP(B59,'[1]Brokers'!$B$7:$H$61,7,0)</f>
        <v>979572</v>
      </c>
      <c r="H59" s="16">
        <v>0</v>
      </c>
      <c r="I59" s="16">
        <f>VLOOKUP(B59,'[1]Brokers'!$B$7:$M$61,12,0)</f>
        <v>0</v>
      </c>
      <c r="J59" s="16">
        <v>0</v>
      </c>
      <c r="K59" s="16"/>
      <c r="L59" s="16">
        <f>VLOOKUP(B59,'[1]Brokers'!$B$7:$R$61,17,0)</f>
        <v>0</v>
      </c>
      <c r="M59" s="24">
        <f>VLOOKUP(B59,'[1]Brokers'!$B$7:$T$61,19,0)</f>
        <v>979572</v>
      </c>
      <c r="N59" s="24">
        <v>26546997.27</v>
      </c>
      <c r="O59" s="28">
        <f t="shared" si="2"/>
        <v>4.0417368354756585E-05</v>
      </c>
      <c r="R59" s="20"/>
    </row>
    <row r="60" spans="1:18" ht="15">
      <c r="A60" s="27">
        <f t="shared" si="1"/>
        <v>45</v>
      </c>
      <c r="B60" s="12" t="s">
        <v>122</v>
      </c>
      <c r="C60" s="13" t="s">
        <v>123</v>
      </c>
      <c r="D60" s="14" t="s">
        <v>14</v>
      </c>
      <c r="E60" s="15"/>
      <c r="F60" s="15"/>
      <c r="G60" s="16">
        <f>VLOOKUP(B60,'[1]Brokers'!$B$7:$H$61,7,0)</f>
        <v>12868361</v>
      </c>
      <c r="H60" s="16"/>
      <c r="I60" s="16">
        <f>VLOOKUP(B60,'[1]Brokers'!$B$7:$M$61,12,0)</f>
        <v>0</v>
      </c>
      <c r="J60" s="16">
        <v>0</v>
      </c>
      <c r="K60" s="16"/>
      <c r="L60" s="16">
        <f>VLOOKUP(B60,'[1]Brokers'!$B$7:$R$61,17,0)</f>
        <v>0</v>
      </c>
      <c r="M60" s="24">
        <f>VLOOKUP(B60,'[1]Brokers'!$B$7:$T$61,19,0)</f>
        <v>12868361</v>
      </c>
      <c r="N60" s="24">
        <v>24570277.97</v>
      </c>
      <c r="O60" s="28">
        <f t="shared" si="2"/>
        <v>3.740784561026366E-05</v>
      </c>
      <c r="R60" s="20"/>
    </row>
    <row r="61" spans="1:18" ht="15">
      <c r="A61" s="27">
        <f t="shared" si="1"/>
        <v>46</v>
      </c>
      <c r="B61" s="12" t="s">
        <v>36</v>
      </c>
      <c r="C61" s="13" t="s">
        <v>37</v>
      </c>
      <c r="D61" s="14" t="s">
        <v>14</v>
      </c>
      <c r="E61" s="15"/>
      <c r="F61" s="15"/>
      <c r="G61" s="16">
        <f>VLOOKUP(B61,'[1]Brokers'!$B$7:$H$61,7,0)</f>
        <v>0</v>
      </c>
      <c r="H61" s="16">
        <v>0</v>
      </c>
      <c r="I61" s="16">
        <f>VLOOKUP(B61,'[1]Brokers'!$B$7:$M$61,12,0)</f>
        <v>0</v>
      </c>
      <c r="J61" s="16">
        <f>VLOOKUP(B61,'[2]Brokers'!$B$7:$R$60,17,0)</f>
        <v>0</v>
      </c>
      <c r="K61" s="16"/>
      <c r="L61" s="16">
        <f>VLOOKUP(B61,'[1]Brokers'!$B$7:$R$61,17,0)</f>
        <v>0</v>
      </c>
      <c r="M61" s="24">
        <f>VLOOKUP(B61,'[1]Brokers'!$B$7:$T$61,19,0)</f>
        <v>0</v>
      </c>
      <c r="N61" s="24">
        <v>18727201.04</v>
      </c>
      <c r="O61" s="28">
        <f t="shared" si="2"/>
        <v>2.8511856726734828E-05</v>
      </c>
      <c r="R61" s="20"/>
    </row>
    <row r="62" spans="1:18" ht="15">
      <c r="A62" s="27">
        <v>47</v>
      </c>
      <c r="B62" s="12" t="s">
        <v>57</v>
      </c>
      <c r="C62" s="13" t="s">
        <v>58</v>
      </c>
      <c r="D62" s="14" t="s">
        <v>14</v>
      </c>
      <c r="E62" s="15" t="s">
        <v>14</v>
      </c>
      <c r="F62" s="15" t="s">
        <v>14</v>
      </c>
      <c r="G62" s="16">
        <f>VLOOKUP(B62,'[1]Brokers'!$B$7:$H$61,7,0)</f>
        <v>0</v>
      </c>
      <c r="H62" s="16">
        <v>0</v>
      </c>
      <c r="I62" s="16">
        <f>VLOOKUP(B62,'[1]Brokers'!$B$7:$M$61,12,0)</f>
        <v>0</v>
      </c>
      <c r="J62" s="16">
        <f>VLOOKUP(B62,'[2]Brokers'!$B$7:$R$60,17,0)</f>
        <v>0</v>
      </c>
      <c r="K62" s="16"/>
      <c r="L62" s="16">
        <f>VLOOKUP(B62,'[1]Brokers'!$B$7:$R$61,17,0)</f>
        <v>0</v>
      </c>
      <c r="M62" s="24">
        <f>VLOOKUP(B62,'[1]Brokers'!$B$7:$T$61,19,0)</f>
        <v>0</v>
      </c>
      <c r="N62" s="24">
        <v>14321420.2</v>
      </c>
      <c r="O62" s="28">
        <f t="shared" si="2"/>
        <v>2.1804127589253778E-05</v>
      </c>
      <c r="R62" s="20"/>
    </row>
    <row r="63" spans="1:18" ht="15">
      <c r="A63" s="27">
        <v>48</v>
      </c>
      <c r="B63" s="12" t="s">
        <v>81</v>
      </c>
      <c r="C63" s="13" t="s">
        <v>82</v>
      </c>
      <c r="D63" s="14" t="s">
        <v>14</v>
      </c>
      <c r="E63" s="15"/>
      <c r="F63" s="15"/>
      <c r="G63" s="16">
        <f>VLOOKUP(B63,'[1]Brokers'!$B$7:$H$61,7,0)</f>
        <v>0</v>
      </c>
      <c r="H63" s="16">
        <v>0</v>
      </c>
      <c r="I63" s="16">
        <f>VLOOKUP(B63,'[1]Brokers'!$B$7:$M$61,12,0)</f>
        <v>0</v>
      </c>
      <c r="J63" s="16">
        <f>VLOOKUP(B63,'[2]Brokers'!$B$7:$R$60,17,0)</f>
        <v>0</v>
      </c>
      <c r="K63" s="16"/>
      <c r="L63" s="16">
        <f>VLOOKUP(B63,'[1]Brokers'!$B$7:$R$61,17,0)</f>
        <v>0</v>
      </c>
      <c r="M63" s="24">
        <f>VLOOKUP(B63,'[1]Brokers'!$B$7:$T$61,19,0)</f>
        <v>0</v>
      </c>
      <c r="N63" s="24">
        <v>12129695</v>
      </c>
      <c r="O63" s="28">
        <f t="shared" si="2"/>
        <v>1.8467261885014283E-05</v>
      </c>
      <c r="R63" s="20"/>
    </row>
    <row r="64" spans="1:18" ht="15">
      <c r="A64" s="27">
        <v>49</v>
      </c>
      <c r="B64" s="12" t="s">
        <v>59</v>
      </c>
      <c r="C64" s="13" t="s">
        <v>60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f>VLOOKUP(B64,'[2]Brokers'!$B$7:$R$60,17,0)</f>
        <v>0</v>
      </c>
      <c r="K64" s="16"/>
      <c r="L64" s="16">
        <f>VLOOKUP(B64,'[1]Brokers'!$B$7:$R$61,17,0)</f>
        <v>0</v>
      </c>
      <c r="M64" s="24">
        <f>VLOOKUP(B64,'[1]Brokers'!$B$7:$T$61,19,0)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103</v>
      </c>
      <c r="C65" s="13" t="s">
        <v>113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f>VLOOKUP(B65,'[2]Brokers'!$B$7:$R$60,17,0)</f>
        <v>0</v>
      </c>
      <c r="K65" s="16"/>
      <c r="L65" s="16">
        <f>VLOOKUP(B65,'[1]Brokers'!$B$7:$R$61,17,0)</f>
        <v>0</v>
      </c>
      <c r="M65" s="24">
        <f>VLOOKUP(B65,'[1]Brokers'!$B$7:$T$61,19,0)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69</v>
      </c>
      <c r="C66" s="13" t="s">
        <v>70</v>
      </c>
      <c r="D66" s="14" t="s">
        <v>14</v>
      </c>
      <c r="E66" s="15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f>VLOOKUP(B66,'[2]Brokers'!$B$7:$R$60,17,0)</f>
        <v>0</v>
      </c>
      <c r="K66" s="16"/>
      <c r="L66" s="16">
        <f>VLOOKUP(B66,'[1]Brokers'!$B$7:$R$61,17,0)</f>
        <v>0</v>
      </c>
      <c r="M66" s="24">
        <f>VLOOKUP(B66,'[1]Brokers'!$B$7:$T$61,19,0)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90</v>
      </c>
      <c r="C67" s="13" t="s">
        <v>91</v>
      </c>
      <c r="D67" s="14" t="s">
        <v>14</v>
      </c>
      <c r="E67" s="14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f>VLOOKUP(B67,'[2]Brokers'!$B$7:$R$60,17,0)</f>
        <v>0</v>
      </c>
      <c r="K67" s="16"/>
      <c r="L67" s="16">
        <f>VLOOKUP(B67,'[1]Brokers'!$B$7:$R$61,17,0)</f>
        <v>0</v>
      </c>
      <c r="M67" s="24">
        <f>VLOOKUP(B67,'[1]Brokers'!$B$7:$T$61,19,0)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94</v>
      </c>
      <c r="C68" s="13" t="s">
        <v>106</v>
      </c>
      <c r="D68" s="14" t="s">
        <v>14</v>
      </c>
      <c r="E68" s="15"/>
      <c r="F68" s="15"/>
      <c r="G68" s="16">
        <f>VLOOKUP(B68,'[1]Brokers'!$B$7:$H$61,7,0)</f>
        <v>0</v>
      </c>
      <c r="H68" s="16">
        <v>0</v>
      </c>
      <c r="I68" s="16">
        <f>VLOOKUP(B68,'[1]Brokers'!$B$7:$M$61,12,0)</f>
        <v>0</v>
      </c>
      <c r="J68" s="16">
        <f>VLOOKUP(B68,'[2]Brokers'!$B$7:$R$60,17,0)</f>
        <v>0</v>
      </c>
      <c r="K68" s="16"/>
      <c r="L68" s="16">
        <f>VLOOKUP(B68,'[1]Brokers'!$B$7:$R$61,17,0)</f>
        <v>0</v>
      </c>
      <c r="M68" s="24">
        <f>VLOOKUP(B68,'[1]Brokers'!$B$7:$T$61,19,0)</f>
        <v>0</v>
      </c>
      <c r="N68" s="24">
        <v>0</v>
      </c>
      <c r="O68" s="28">
        <f t="shared" si="2"/>
        <v>0</v>
      </c>
      <c r="R68" s="20"/>
    </row>
    <row r="69" spans="1:18" ht="15">
      <c r="A69" s="27">
        <v>54</v>
      </c>
      <c r="B69" s="12" t="s">
        <v>120</v>
      </c>
      <c r="C69" s="13" t="s">
        <v>74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f>VLOOKUP(B69,'[2]Brokers'!$B$7:$R$60,17,0)</f>
        <v>0</v>
      </c>
      <c r="K69" s="16"/>
      <c r="L69" s="16">
        <f>VLOOKUP(B69,'[1]Brokers'!$B$7:$R$61,17,0)</f>
        <v>0</v>
      </c>
      <c r="M69" s="24">
        <f>VLOOKUP(B69,'[1]Brokers'!$B$7:$T$61,19,0)</f>
        <v>0</v>
      </c>
      <c r="N69" s="24">
        <v>0</v>
      </c>
      <c r="O69" s="28">
        <f t="shared" si="2"/>
        <v>0</v>
      </c>
      <c r="R69" s="20"/>
    </row>
    <row r="70" spans="1:18" ht="13.5" customHeight="1">
      <c r="A70" s="27">
        <v>55</v>
      </c>
      <c r="B70" s="12" t="s">
        <v>131</v>
      </c>
      <c r="C70" s="13" t="s">
        <v>132</v>
      </c>
      <c r="D70" s="14" t="s">
        <v>14</v>
      </c>
      <c r="E70" s="15"/>
      <c r="F70" s="15"/>
      <c r="G70" s="16">
        <f>VLOOKUP(B70,'[1]Brokers'!$B$7:$H$61,7,0)</f>
        <v>0</v>
      </c>
      <c r="H70" s="16"/>
      <c r="I70" s="16">
        <f>VLOOKUP(B70,'[1]Brokers'!$B$7:$M$61,12,0)</f>
        <v>0</v>
      </c>
      <c r="J70" s="16">
        <v>0</v>
      </c>
      <c r="K70" s="16"/>
      <c r="L70" s="16">
        <f>VLOOKUP(B70,'[1]Brokers'!$B$7:$R$61,17,0)</f>
        <v>0</v>
      </c>
      <c r="M70" s="24">
        <f>VLOOKUP(B70,'[1]Brokers'!$B$7:$T$61,19,0)</f>
        <v>0</v>
      </c>
      <c r="N70" s="24">
        <v>0</v>
      </c>
      <c r="O70" s="28">
        <f t="shared" si="2"/>
        <v>0</v>
      </c>
      <c r="R70" s="20"/>
    </row>
    <row r="71" spans="1:16" ht="16.5" customHeight="1" thickBot="1">
      <c r="A71" s="45" t="s">
        <v>6</v>
      </c>
      <c r="B71" s="46"/>
      <c r="C71" s="47"/>
      <c r="D71" s="29">
        <f>COUNTA(D16:D70)</f>
        <v>55</v>
      </c>
      <c r="E71" s="29">
        <f>COUNTA(E16:E70)</f>
        <v>17</v>
      </c>
      <c r="F71" s="29">
        <f>COUNTA(F16:F70)</f>
        <v>13</v>
      </c>
      <c r="G71" s="34">
        <v>12079173794.18</v>
      </c>
      <c r="H71" s="30">
        <f aca="true" t="shared" si="3" ref="H71:O71">SUM(H16:H70)</f>
        <v>0</v>
      </c>
      <c r="I71" s="34">
        <v>3873917286</v>
      </c>
      <c r="J71" s="34">
        <v>0</v>
      </c>
      <c r="K71" s="34"/>
      <c r="L71" s="34">
        <v>20000000000</v>
      </c>
      <c r="M71" s="37">
        <v>35953091080.18</v>
      </c>
      <c r="N71" s="30">
        <f>SUM(N16:N70)</f>
        <v>656821518832.8998</v>
      </c>
      <c r="O71" s="31">
        <f t="shared" si="3"/>
        <v>1.0000000000000002</v>
      </c>
      <c r="P71" s="19"/>
    </row>
    <row r="72" spans="7:16" ht="15">
      <c r="G72" s="2" t="s">
        <v>126</v>
      </c>
      <c r="L72" s="20"/>
      <c r="M72" s="21"/>
      <c r="O72" s="20"/>
      <c r="P72" s="19"/>
    </row>
    <row r="73" spans="2:16" ht="27.6" customHeight="1">
      <c r="B73" s="40" t="s">
        <v>97</v>
      </c>
      <c r="C73" s="40"/>
      <c r="D73" s="40"/>
      <c r="E73" s="40"/>
      <c r="F73" s="40"/>
      <c r="H73" s="22"/>
      <c r="I73" s="22"/>
      <c r="L73" s="20"/>
      <c r="M73" s="20"/>
      <c r="P73" s="19"/>
    </row>
    <row r="74" spans="3:16" ht="27.6" customHeight="1">
      <c r="C74" s="41"/>
      <c r="D74" s="41"/>
      <c r="E74" s="41"/>
      <c r="F74" s="41"/>
      <c r="M74" s="20"/>
      <c r="N74" s="20"/>
      <c r="P74" s="19"/>
    </row>
    <row r="75" spans="7:16" ht="15">
      <c r="G75" s="33"/>
      <c r="I75" s="1"/>
      <c r="L75" s="1" t="s">
        <v>126</v>
      </c>
      <c r="M75" s="4"/>
      <c r="O75" s="19"/>
      <c r="P75" s="1"/>
    </row>
    <row r="76" spans="14:16" ht="15">
      <c r="N76" s="4"/>
      <c r="P76" s="19"/>
    </row>
    <row r="78" ht="15">
      <c r="N78" s="35"/>
    </row>
    <row r="79" ht="15">
      <c r="N79" s="35"/>
    </row>
    <row r="80" ht="15">
      <c r="N80" s="35">
        <f>VLOOKUP(B16,'[3]Brokers'!$B$7:$H$61,7,0)</f>
        <v>1024725262.35</v>
      </c>
    </row>
    <row r="81" ht="15">
      <c r="N81" s="36"/>
    </row>
    <row r="112" ht="15">
      <c r="L112" s="4"/>
    </row>
    <row r="129" ht="15">
      <c r="M129" s="20"/>
    </row>
  </sheetData>
  <autoFilter ref="A15:P71"/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3:F73"/>
    <mergeCell ref="C74:F74"/>
    <mergeCell ref="M14:M15"/>
    <mergeCell ref="J14:L14"/>
    <mergeCell ref="G14:I14"/>
    <mergeCell ref="A71:C71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2022-08-17T01:14:48Z</cp:lastPrinted>
  <dcterms:created xsi:type="dcterms:W3CDTF">2017-06-09T07:51:20Z</dcterms:created>
  <dcterms:modified xsi:type="dcterms:W3CDTF">2022-10-12T04:23:31Z</dcterms:modified>
  <cp:category/>
  <cp:version/>
  <cp:contentType/>
  <cp:contentStatus/>
</cp:coreProperties>
</file>