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B7B3A4D7-1280-46A7-BE52-4FFFBBA330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8" i="1"/>
  <c r="K21" i="1"/>
  <c r="K22" i="1"/>
  <c r="K19" i="1"/>
  <c r="K23" i="1"/>
  <c r="K27" i="1"/>
  <c r="K26" i="1"/>
  <c r="K29" i="1"/>
  <c r="K30" i="1"/>
  <c r="K25" i="1"/>
  <c r="K24" i="1"/>
  <c r="K20" i="1"/>
  <c r="K28" i="1"/>
  <c r="K34" i="1"/>
  <c r="K32" i="1"/>
  <c r="K31" i="1"/>
  <c r="K35" i="1"/>
  <c r="K33" i="1"/>
  <c r="K37" i="1"/>
  <c r="K38" i="1"/>
  <c r="K36" i="1"/>
  <c r="K39" i="1"/>
  <c r="K41" i="1"/>
  <c r="K40" i="1"/>
  <c r="K42" i="1"/>
  <c r="K43" i="1"/>
  <c r="K46" i="1"/>
  <c r="K44" i="1"/>
  <c r="K49" i="1"/>
  <c r="K47" i="1"/>
  <c r="K51" i="1"/>
  <c r="K50" i="1"/>
  <c r="K45" i="1"/>
  <c r="K52" i="1"/>
  <c r="K48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7" i="1"/>
  <c r="J16" i="1"/>
  <c r="J18" i="1"/>
  <c r="J21" i="1"/>
  <c r="J22" i="1"/>
  <c r="J19" i="1"/>
  <c r="J23" i="1"/>
  <c r="J27" i="1"/>
  <c r="J26" i="1"/>
  <c r="J29" i="1"/>
  <c r="J30" i="1"/>
  <c r="J25" i="1"/>
  <c r="J24" i="1"/>
  <c r="J20" i="1"/>
  <c r="J28" i="1"/>
  <c r="J34" i="1"/>
  <c r="J32" i="1"/>
  <c r="J31" i="1"/>
  <c r="J35" i="1"/>
  <c r="J33" i="1"/>
  <c r="J37" i="1"/>
  <c r="J38" i="1"/>
  <c r="J36" i="1"/>
  <c r="J39" i="1"/>
  <c r="J41" i="1"/>
  <c r="J40" i="1"/>
  <c r="J42" i="1"/>
  <c r="J43" i="1"/>
  <c r="J46" i="1"/>
  <c r="J44" i="1"/>
  <c r="J49" i="1"/>
  <c r="J47" i="1"/>
  <c r="J51" i="1"/>
  <c r="J50" i="1"/>
  <c r="J45" i="1"/>
  <c r="J52" i="1"/>
  <c r="J48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7" i="1"/>
  <c r="H16" i="1"/>
  <c r="H18" i="1"/>
  <c r="H21" i="1"/>
  <c r="H22" i="1"/>
  <c r="H19" i="1"/>
  <c r="H23" i="1"/>
  <c r="H27" i="1"/>
  <c r="H26" i="1"/>
  <c r="H29" i="1"/>
  <c r="H30" i="1"/>
  <c r="H25" i="1"/>
  <c r="H24" i="1"/>
  <c r="H20" i="1"/>
  <c r="H28" i="1"/>
  <c r="H34" i="1"/>
  <c r="H32" i="1"/>
  <c r="H31" i="1"/>
  <c r="H35" i="1"/>
  <c r="H33" i="1"/>
  <c r="H37" i="1"/>
  <c r="H38" i="1"/>
  <c r="H36" i="1"/>
  <c r="H39" i="1"/>
  <c r="H41" i="1"/>
  <c r="H40" i="1"/>
  <c r="H42" i="1"/>
  <c r="H43" i="1"/>
  <c r="H46" i="1"/>
  <c r="H44" i="1"/>
  <c r="H49" i="1"/>
  <c r="H47" i="1"/>
  <c r="H51" i="1"/>
  <c r="H50" i="1"/>
  <c r="H45" i="1"/>
  <c r="H52" i="1"/>
  <c r="H48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7" i="1"/>
  <c r="G16" i="1"/>
  <c r="G18" i="1"/>
  <c r="G21" i="1"/>
  <c r="G22" i="1"/>
  <c r="G19" i="1"/>
  <c r="G23" i="1"/>
  <c r="G27" i="1"/>
  <c r="G26" i="1"/>
  <c r="G29" i="1"/>
  <c r="G30" i="1"/>
  <c r="G25" i="1"/>
  <c r="G24" i="1"/>
  <c r="G20" i="1"/>
  <c r="G28" i="1"/>
  <c r="G34" i="1"/>
  <c r="G32" i="1"/>
  <c r="G31" i="1"/>
  <c r="G35" i="1"/>
  <c r="G33" i="1"/>
  <c r="G37" i="1"/>
  <c r="G38" i="1"/>
  <c r="G36" i="1"/>
  <c r="G39" i="1"/>
  <c r="G41" i="1"/>
  <c r="G40" i="1"/>
  <c r="G42" i="1"/>
  <c r="G43" i="1"/>
  <c r="G46" i="1"/>
  <c r="G44" i="1"/>
  <c r="G49" i="1"/>
  <c r="G47" i="1"/>
  <c r="G51" i="1"/>
  <c r="G50" i="1"/>
  <c r="G45" i="1"/>
  <c r="G52" i="1"/>
  <c r="G48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7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66" i="1"/>
  <c r="M46" i="1" l="1"/>
  <c r="M53" i="1"/>
  <c r="M18" i="1"/>
  <c r="M23" i="1"/>
  <c r="M42" i="1"/>
  <c r="M63" i="1"/>
  <c r="M38" i="1"/>
  <c r="M49" i="1"/>
  <c r="M35" i="1"/>
  <c r="M37" i="1"/>
  <c r="M64" i="1"/>
  <c r="M25" i="1"/>
  <c r="M39" i="1"/>
  <c r="M57" i="1"/>
  <c r="M32" i="1"/>
  <c r="M20" i="1"/>
  <c r="M41" i="1"/>
  <c r="M45" i="1"/>
  <c r="M16" i="1"/>
  <c r="M27" i="1"/>
  <c r="M34" i="1"/>
  <c r="M36" i="1"/>
  <c r="M29" i="1"/>
  <c r="M58" i="1"/>
  <c r="M62" i="1"/>
  <c r="M24" i="1"/>
  <c r="M47" i="1"/>
  <c r="M52" i="1"/>
  <c r="M59" i="1"/>
  <c r="M21" i="1"/>
  <c r="M55" i="1"/>
  <c r="M17" i="1"/>
  <c r="M61" i="1"/>
  <c r="M28" i="1"/>
  <c r="M22" i="1"/>
  <c r="M40" i="1"/>
  <c r="M43" i="1"/>
  <c r="M56" i="1"/>
  <c r="M44" i="1"/>
  <c r="M60" i="1"/>
  <c r="M31" i="1"/>
  <c r="M26" i="1"/>
  <c r="M51" i="1"/>
  <c r="M54" i="1"/>
  <c r="M48" i="1"/>
  <c r="M33" i="1"/>
  <c r="M50" i="1"/>
  <c r="M30" i="1"/>
  <c r="M19" i="1"/>
  <c r="M65" i="1"/>
  <c r="M67" i="1" l="1"/>
</calcChain>
</file>

<file path=xl/sharedStrings.xml><?xml version="1.0" encoding="utf-8"?>
<sst xmlns="http://schemas.openxmlformats.org/spreadsheetml/2006/main" count="216" uniqueCount="124">
  <si>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</si>
  <si>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</si>
  <si>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</si>
  <si>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</si>
  <si>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</si>
  <si>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</si>
  <si>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</si>
  <si>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</si>
  <si>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</si>
  <si>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</si>
  <si>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</si>
  <si>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</si>
  <si>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</si>
  <si>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</si>
  <si>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</si>
  <si>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</si>
  <si>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</si>
  <si>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</si>
  <si>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</si>
  <si>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</si>
  <si>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</si>
  <si>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</si>
  <si>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</si>
  <si>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</si>
  <si>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</si>
  <si>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</si>
  <si>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</si>
  <si>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</si>
  <si>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</si>
  <si>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</si>
  <si>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</si>
  <si>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</si>
  <si>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</si>
  <si>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</si>
  <si>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</si>
  <si>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</si>
  <si>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</si>
  <si>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</si>
  <si>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</si>
  <si>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</si>
  <si>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</si>
  <si>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</si>
  <si>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</si>
  <si>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</si>
  <si>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</si>
  <si>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</si>
  <si>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</si>
  <si>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</si>
  <si>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</si>
  <si>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</si>
  <si>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</si>
  <si>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</si>
  <si>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</si>
  <si>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</si>
  <si>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</si>
  <si>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</si>
  <si>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</si>
  <si>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</si>
  <si>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</si>
  <si>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</si>
  <si>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</si>
  <si>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</si>
  <si>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</si>
  <si>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</si>
  <si>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</si>
  <si>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</si>
  <si>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</si>
  <si>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</si>
  <si>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</si>
  <si>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</si>
  <si>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</si>
  <si>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</si>
  <si>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</si>
  <si>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</si>
  <si>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</si>
  <si>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</si>
  <si>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</si>
  <si>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</si>
  <si>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</si>
  <si>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</si>
  <si>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</si>
  <si>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</si>
  <si>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</si>
  <si>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</si>
  <si>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</si>
  <si>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</si>
  <si>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</si>
  <si>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</si>
  <si>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</si>
  <si>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</si>
  <si>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</si>
  <si>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</si>
  <si>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</si>
  <si>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</si>
  <si>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</si>
  <si>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</si>
  <si>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</si>
  <si>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</si>
  <si>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</si>
  <si>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</si>
  <si>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</si>
  <si>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</si>
  <si>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</si>
  <si>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</si>
  <si>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</si>
  <si>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</si>
  <si>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</si>
  <si>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</si>
  <si>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</si>
  <si>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</si>
  <si>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</si>
  <si>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</si>
  <si>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</si>
  <si>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</si>
  <si>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</si>
  <si>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"ДИ СИ ЭФ ҮЦК" ХХК</t>
  </si>
  <si>
    <t>DCF</t>
  </si>
  <si>
    <t>Үнэт цаасны анхдагч зах зээлийн арилжаа /IPO/</t>
  </si>
  <si>
    <t>"МАЗААЛАЙ КАПИТАЛ ПАРТНЕРС ҮЦК" ХХК</t>
  </si>
  <si>
    <t>"ЭС ЖИ ИНВЕСТМЕНТ ЭНД СЕКЬЮРИТИС ҮЦК" ХХК</t>
  </si>
  <si>
    <t>"НЭТСЭК ҮЦК" ХХК</t>
  </si>
  <si>
    <t>2024 оны арилжааны нийт дүн</t>
  </si>
  <si>
    <t>"Ард кредит ББСБ" ХК</t>
  </si>
  <si>
    <t>2-р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</si>
</sst>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721866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4.2.xlsx" TargetMode="External"/><Relationship Id="rId1" Type="http://schemas.openxmlformats.org/officeDocument/2006/relationships/externalLinkPath" Target="file:///C:\Users\Ganchimeg\Desktop\Mnth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D8">
            <v>4</v>
          </cell>
          <cell r="E8"/>
          <cell r="F8"/>
          <cell r="G8"/>
          <cell r="H8"/>
          <cell r="I8">
            <v>0</v>
          </cell>
          <cell r="J8">
            <v>0</v>
          </cell>
          <cell r="K8">
            <v>0</v>
          </cell>
          <cell r="L8">
            <v>5955</v>
          </cell>
          <cell r="M8">
            <v>5462802.3099999996</v>
          </cell>
          <cell r="N8">
            <v>5462802.3099999996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5955</v>
          </cell>
          <cell r="U8">
            <v>5462802.3099999996</v>
          </cell>
        </row>
        <row r="9">
          <cell r="B9" t="str">
            <v>ARD</v>
          </cell>
          <cell r="C9" t="str">
            <v>Өлзийй энд Ко</v>
          </cell>
          <cell r="D9">
            <v>20</v>
          </cell>
          <cell r="E9">
            <v>22857</v>
          </cell>
          <cell r="F9">
            <v>2422842</v>
          </cell>
          <cell r="G9"/>
          <cell r="H9"/>
          <cell r="I9">
            <v>2422842</v>
          </cell>
          <cell r="J9">
            <v>3320506</v>
          </cell>
          <cell r="K9">
            <v>512156527.91000003</v>
          </cell>
          <cell r="L9">
            <v>1142983</v>
          </cell>
          <cell r="M9">
            <v>418671098.37</v>
          </cell>
          <cell r="N9">
            <v>930827626.27999997</v>
          </cell>
          <cell r="O9">
            <v>114</v>
          </cell>
          <cell r="P9">
            <v>11400000</v>
          </cell>
          <cell r="Q9">
            <v>120</v>
          </cell>
          <cell r="R9">
            <v>11997000</v>
          </cell>
          <cell r="S9">
            <v>23397000</v>
          </cell>
          <cell r="T9">
            <v>4486580</v>
          </cell>
          <cell r="U9">
            <v>956647468.27999997</v>
          </cell>
        </row>
        <row r="10">
          <cell r="B10" t="str">
            <v>ARGB</v>
          </cell>
          <cell r="C10" t="str">
            <v>Аргай бест</v>
          </cell>
          <cell r="D10">
            <v>13</v>
          </cell>
          <cell r="E10"/>
          <cell r="F10"/>
          <cell r="G10"/>
          <cell r="H10"/>
          <cell r="I10">
            <v>0</v>
          </cell>
          <cell r="J10">
            <v>15416</v>
          </cell>
          <cell r="K10">
            <v>14393693</v>
          </cell>
          <cell r="L10">
            <v>16156</v>
          </cell>
          <cell r="M10">
            <v>5003978.3600000003</v>
          </cell>
          <cell r="N10">
            <v>19397671.359999999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31572</v>
          </cell>
          <cell r="U10">
            <v>19397671.359999999</v>
          </cell>
        </row>
        <row r="11">
          <cell r="B11" t="str">
            <v>BATS</v>
          </cell>
          <cell r="C11" t="str">
            <v>Батс</v>
          </cell>
          <cell r="D11">
            <v>2</v>
          </cell>
          <cell r="E11"/>
          <cell r="F11"/>
          <cell r="G11"/>
          <cell r="H11"/>
          <cell r="I11">
            <v>0</v>
          </cell>
          <cell r="J11">
            <v>13355</v>
          </cell>
          <cell r="K11">
            <v>21904600</v>
          </cell>
          <cell r="L11">
            <v>10296</v>
          </cell>
          <cell r="M11">
            <v>7327400.7000000002</v>
          </cell>
          <cell r="N11">
            <v>29232000.699999999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23651</v>
          </cell>
          <cell r="U11">
            <v>29232000.699999999</v>
          </cell>
        </row>
        <row r="12">
          <cell r="B12" t="str">
            <v>BDSC</v>
          </cell>
          <cell r="C12" t="str">
            <v>Бидисек</v>
          </cell>
          <cell r="D12">
            <v>20</v>
          </cell>
          <cell r="E12">
            <v>24924</v>
          </cell>
          <cell r="F12">
            <v>2641944</v>
          </cell>
          <cell r="G12"/>
          <cell r="H12"/>
          <cell r="I12">
            <v>2641944</v>
          </cell>
          <cell r="J12">
            <v>9699561</v>
          </cell>
          <cell r="K12">
            <v>1654037739.6300001</v>
          </cell>
          <cell r="L12">
            <v>9466177</v>
          </cell>
          <cell r="M12">
            <v>2129489204.01</v>
          </cell>
          <cell r="N12">
            <v>3783526943.6400003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19190662</v>
          </cell>
          <cell r="U12">
            <v>3786168887.6400003</v>
          </cell>
        </row>
        <row r="13">
          <cell r="B13" t="str">
            <v>BKOC</v>
          </cell>
          <cell r="C13" t="str">
            <v>Эс жи инвестмент энд секьюритис ҮЦК ХХК</v>
          </cell>
          <cell r="D13">
            <v>2</v>
          </cell>
          <cell r="E13"/>
          <cell r="F13"/>
          <cell r="G13"/>
          <cell r="H13"/>
          <cell r="I13">
            <v>0</v>
          </cell>
          <cell r="J13">
            <v>61</v>
          </cell>
          <cell r="K13">
            <v>66442</v>
          </cell>
          <cell r="L13">
            <v>0</v>
          </cell>
          <cell r="M13">
            <v>0</v>
          </cell>
          <cell r="N13">
            <v>66442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61</v>
          </cell>
          <cell r="U13">
            <v>66442</v>
          </cell>
        </row>
        <row r="14">
          <cell r="B14" t="str">
            <v>BLAC</v>
          </cell>
          <cell r="C14" t="str">
            <v>Мазаалай капитал партнерс ҮЦК ХХК</v>
          </cell>
          <cell r="D14">
            <v>0</v>
          </cell>
          <cell r="E14"/>
          <cell r="F14"/>
          <cell r="G14"/>
          <cell r="H14"/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D15">
            <v>0</v>
          </cell>
          <cell r="E15"/>
          <cell r="F15"/>
          <cell r="G15"/>
          <cell r="H15"/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>
            <v>0</v>
          </cell>
          <cell r="E16"/>
          <cell r="F16"/>
          <cell r="G16"/>
          <cell r="H16"/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 t="str">
            <v>BULG</v>
          </cell>
          <cell r="C17" t="str">
            <v>Булган брокер</v>
          </cell>
          <cell r="D17">
            <v>6</v>
          </cell>
          <cell r="E17"/>
          <cell r="F17"/>
          <cell r="G17"/>
          <cell r="H17"/>
          <cell r="I17">
            <v>0</v>
          </cell>
          <cell r="J17">
            <v>273</v>
          </cell>
          <cell r="K17">
            <v>566280</v>
          </cell>
          <cell r="L17">
            <v>431</v>
          </cell>
          <cell r="M17">
            <v>2270600</v>
          </cell>
          <cell r="N17">
            <v>2836880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704</v>
          </cell>
          <cell r="U17">
            <v>2836880</v>
          </cell>
        </row>
        <row r="18">
          <cell r="B18" t="str">
            <v>BUMB</v>
          </cell>
          <cell r="C18" t="str">
            <v>Бумбат Алтай</v>
          </cell>
          <cell r="D18">
            <v>19</v>
          </cell>
          <cell r="E18"/>
          <cell r="F18"/>
          <cell r="G18"/>
          <cell r="H18"/>
          <cell r="I18">
            <v>0</v>
          </cell>
          <cell r="J18">
            <v>427214</v>
          </cell>
          <cell r="K18">
            <v>171484058.31999999</v>
          </cell>
          <cell r="L18">
            <v>533489</v>
          </cell>
          <cell r="M18">
            <v>163681765.41999999</v>
          </cell>
          <cell r="N18">
            <v>335165823.74000001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960703</v>
          </cell>
          <cell r="U18">
            <v>335165823.74000001</v>
          </cell>
        </row>
        <row r="19">
          <cell r="B19" t="str">
            <v>BZIN</v>
          </cell>
          <cell r="C19" t="str">
            <v>Мирэ эссэт секьюритиес</v>
          </cell>
          <cell r="D19">
            <v>20</v>
          </cell>
          <cell r="E19">
            <v>20508</v>
          </cell>
          <cell r="F19">
            <v>2173848</v>
          </cell>
          <cell r="G19"/>
          <cell r="H19"/>
          <cell r="I19">
            <v>2173848</v>
          </cell>
          <cell r="J19">
            <v>385585</v>
          </cell>
          <cell r="K19">
            <v>175603244.36000001</v>
          </cell>
          <cell r="L19">
            <v>3016662</v>
          </cell>
          <cell r="M19">
            <v>375190154.63999999</v>
          </cell>
          <cell r="N19">
            <v>550793399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3422755</v>
          </cell>
          <cell r="U19">
            <v>552967247</v>
          </cell>
        </row>
        <row r="20">
          <cell r="B20" t="str">
            <v>CTRL</v>
          </cell>
          <cell r="C20" t="str">
            <v>Централ секюритийз</v>
          </cell>
          <cell r="D20">
            <v>0</v>
          </cell>
          <cell r="E20"/>
          <cell r="F20"/>
          <cell r="G20"/>
          <cell r="H20"/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D21">
            <v>0</v>
          </cell>
          <cell r="E21"/>
          <cell r="F21"/>
          <cell r="G21"/>
          <cell r="H21"/>
          <cell r="I21">
            <v>0</v>
          </cell>
          <cell r="J21">
            <v>5</v>
          </cell>
          <cell r="K21">
            <v>285</v>
          </cell>
          <cell r="L21">
            <v>0</v>
          </cell>
          <cell r="M21">
            <v>0</v>
          </cell>
          <cell r="N21">
            <v>285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5</v>
          </cell>
          <cell r="U21">
            <v>285</v>
          </cell>
        </row>
        <row r="22">
          <cell r="B22" t="str">
            <v>DELG</v>
          </cell>
          <cell r="C22" t="str">
            <v>Ди Эйч капитал</v>
          </cell>
          <cell r="D22">
            <v>9</v>
          </cell>
          <cell r="E22"/>
          <cell r="F22"/>
          <cell r="G22"/>
          <cell r="H22"/>
          <cell r="I22">
            <v>0</v>
          </cell>
          <cell r="J22">
            <v>1037</v>
          </cell>
          <cell r="K22">
            <v>1155441</v>
          </cell>
          <cell r="L22">
            <v>156</v>
          </cell>
          <cell r="M22">
            <v>451723</v>
          </cell>
          <cell r="N22">
            <v>1607164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1193</v>
          </cell>
          <cell r="U22">
            <v>1607164</v>
          </cell>
        </row>
        <row r="23">
          <cell r="B23" t="str">
            <v>DOMI</v>
          </cell>
          <cell r="C23" t="str">
            <v xml:space="preserve">Домикс сек  </v>
          </cell>
          <cell r="D23">
            <v>13</v>
          </cell>
          <cell r="E23"/>
          <cell r="F23"/>
          <cell r="G23"/>
          <cell r="H23"/>
          <cell r="I23">
            <v>0</v>
          </cell>
          <cell r="J23">
            <v>5092</v>
          </cell>
          <cell r="K23">
            <v>685939.51</v>
          </cell>
          <cell r="L23">
            <v>0</v>
          </cell>
          <cell r="M23">
            <v>0</v>
          </cell>
          <cell r="N23">
            <v>685939.51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5092</v>
          </cell>
          <cell r="U23">
            <v>685939.51</v>
          </cell>
        </row>
        <row r="24">
          <cell r="B24" t="str">
            <v>DRBR</v>
          </cell>
          <cell r="C24" t="str">
            <v>Дархан брокер</v>
          </cell>
          <cell r="D24">
            <v>10</v>
          </cell>
          <cell r="E24"/>
          <cell r="F24"/>
          <cell r="G24"/>
          <cell r="H24"/>
          <cell r="I24">
            <v>0</v>
          </cell>
          <cell r="J24">
            <v>16021</v>
          </cell>
          <cell r="K24">
            <v>6943964.54</v>
          </cell>
          <cell r="L24">
            <v>1153</v>
          </cell>
          <cell r="M24">
            <v>2217368.2599999998</v>
          </cell>
          <cell r="N24">
            <v>9161332.8000000007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17174</v>
          </cell>
          <cell r="U24">
            <v>9161332.8000000007</v>
          </cell>
        </row>
        <row r="25">
          <cell r="B25" t="str">
            <v>ECM</v>
          </cell>
          <cell r="C25" t="str">
            <v>Еврази капитал холдинг</v>
          </cell>
          <cell r="D25">
            <v>0</v>
          </cell>
          <cell r="E25"/>
          <cell r="F25"/>
          <cell r="G25"/>
          <cell r="H25"/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D26">
            <v>0</v>
          </cell>
          <cell r="E26"/>
          <cell r="F26"/>
          <cell r="G26"/>
          <cell r="H26"/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 t="str">
            <v>GATR</v>
          </cell>
          <cell r="C27" t="str">
            <v>Гацуурт трейд</v>
          </cell>
          <cell r="D27">
            <v>0</v>
          </cell>
          <cell r="E27"/>
          <cell r="F27"/>
          <cell r="G27"/>
          <cell r="H27"/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 t="str">
            <v>GAUL</v>
          </cell>
          <cell r="C28" t="str">
            <v>Гаүли</v>
          </cell>
          <cell r="D28">
            <v>16</v>
          </cell>
          <cell r="E28"/>
          <cell r="F28"/>
          <cell r="G28"/>
          <cell r="H28"/>
          <cell r="I28">
            <v>0</v>
          </cell>
          <cell r="J28">
            <v>131991</v>
          </cell>
          <cell r="K28">
            <v>29947143.57</v>
          </cell>
          <cell r="L28">
            <v>156376</v>
          </cell>
          <cell r="M28">
            <v>33211186.559999999</v>
          </cell>
          <cell r="N28">
            <v>63158330.129999995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288367</v>
          </cell>
          <cell r="U28">
            <v>63158330.129999995</v>
          </cell>
        </row>
        <row r="29">
          <cell r="B29" t="str">
            <v>GDEV</v>
          </cell>
          <cell r="C29" t="str">
            <v>Гранддевелопмент</v>
          </cell>
          <cell r="D29">
            <v>16</v>
          </cell>
          <cell r="E29"/>
          <cell r="F29"/>
          <cell r="G29"/>
          <cell r="H29"/>
          <cell r="I29">
            <v>0</v>
          </cell>
          <cell r="J29">
            <v>5245</v>
          </cell>
          <cell r="K29">
            <v>3491016.3</v>
          </cell>
          <cell r="L29">
            <v>4482</v>
          </cell>
          <cell r="M29">
            <v>3346105.07</v>
          </cell>
          <cell r="N29">
            <v>6837121.3699999992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9727</v>
          </cell>
          <cell r="U29">
            <v>6837121.3699999992</v>
          </cell>
        </row>
        <row r="30">
          <cell r="B30" t="str">
            <v>GDSC</v>
          </cell>
          <cell r="C30" t="str">
            <v>Гүүд Сек</v>
          </cell>
          <cell r="D30">
            <v>20</v>
          </cell>
          <cell r="E30">
            <v>8461</v>
          </cell>
          <cell r="F30">
            <v>896866</v>
          </cell>
          <cell r="G30"/>
          <cell r="H30"/>
          <cell r="I30">
            <v>896866</v>
          </cell>
          <cell r="J30">
            <v>409882</v>
          </cell>
          <cell r="K30">
            <v>72959654.879999995</v>
          </cell>
          <cell r="L30">
            <v>697571</v>
          </cell>
          <cell r="M30">
            <v>166483603.88</v>
          </cell>
          <cell r="N30">
            <v>239443258.75999999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1115914</v>
          </cell>
          <cell r="U30">
            <v>240340124.75999999</v>
          </cell>
        </row>
        <row r="31">
          <cell r="B31" t="str">
            <v>GLMT</v>
          </cell>
          <cell r="C31" t="str">
            <v>Голомт капитал</v>
          </cell>
          <cell r="D31">
            <v>20</v>
          </cell>
          <cell r="E31">
            <v>237490</v>
          </cell>
          <cell r="F31">
            <v>25173940</v>
          </cell>
          <cell r="G31"/>
          <cell r="H31"/>
          <cell r="I31">
            <v>25173940</v>
          </cell>
          <cell r="J31">
            <v>3694994</v>
          </cell>
          <cell r="K31">
            <v>1066446613.79</v>
          </cell>
          <cell r="L31">
            <v>4906896</v>
          </cell>
          <cell r="M31">
            <v>1050443688.9400001</v>
          </cell>
          <cell r="N31">
            <v>2116890302.73</v>
          </cell>
          <cell r="O31">
            <v>584</v>
          </cell>
          <cell r="P31">
            <v>52397000</v>
          </cell>
          <cell r="Q31">
            <v>571</v>
          </cell>
          <cell r="R31">
            <v>51092000</v>
          </cell>
          <cell r="S31">
            <v>103489000</v>
          </cell>
          <cell r="T31">
            <v>8840535</v>
          </cell>
          <cell r="U31">
            <v>2245553242.73</v>
          </cell>
        </row>
        <row r="32">
          <cell r="B32" t="str">
            <v>HUN</v>
          </cell>
          <cell r="C32" t="str">
            <v xml:space="preserve">Хүннү эмпайр </v>
          </cell>
          <cell r="D32">
            <v>0</v>
          </cell>
          <cell r="E32"/>
          <cell r="F32"/>
          <cell r="G32"/>
          <cell r="H32"/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INVC</v>
          </cell>
          <cell r="C33" t="str">
            <v>Инвес кор капитал</v>
          </cell>
          <cell r="D33">
            <v>20</v>
          </cell>
          <cell r="E33">
            <v>11056</v>
          </cell>
          <cell r="F33">
            <v>1171936</v>
          </cell>
          <cell r="G33"/>
          <cell r="H33"/>
          <cell r="I33">
            <v>1171936</v>
          </cell>
          <cell r="J33">
            <v>756399</v>
          </cell>
          <cell r="K33">
            <v>638471085.30999994</v>
          </cell>
          <cell r="L33">
            <v>814114</v>
          </cell>
          <cell r="M33">
            <v>551348773.77999997</v>
          </cell>
          <cell r="N33">
            <v>1189819859.0899999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1581569</v>
          </cell>
          <cell r="U33">
            <v>1190991795.0899999</v>
          </cell>
        </row>
        <row r="34">
          <cell r="B34" t="str">
            <v>LFTI</v>
          </cell>
          <cell r="C34" t="str">
            <v>Лайфтайм инвестмент</v>
          </cell>
          <cell r="D34">
            <v>8</v>
          </cell>
          <cell r="E34"/>
          <cell r="F34"/>
          <cell r="G34"/>
          <cell r="H34"/>
          <cell r="I34">
            <v>0</v>
          </cell>
          <cell r="J34">
            <v>2233</v>
          </cell>
          <cell r="K34">
            <v>51669720</v>
          </cell>
          <cell r="L34">
            <v>1000</v>
          </cell>
          <cell r="M34">
            <v>65020</v>
          </cell>
          <cell r="N34">
            <v>51734740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3233</v>
          </cell>
          <cell r="U34">
            <v>51734740</v>
          </cell>
        </row>
        <row r="35">
          <cell r="B35" t="str">
            <v>MERG</v>
          </cell>
          <cell r="C35" t="str">
            <v>Мэргэн санаа</v>
          </cell>
          <cell r="D35">
            <v>4</v>
          </cell>
          <cell r="E35"/>
          <cell r="F35"/>
          <cell r="G35"/>
          <cell r="H35"/>
          <cell r="I35">
            <v>0</v>
          </cell>
          <cell r="J35">
            <v>3999</v>
          </cell>
          <cell r="K35">
            <v>1383183.01</v>
          </cell>
          <cell r="L35">
            <v>0</v>
          </cell>
          <cell r="M35">
            <v>0</v>
          </cell>
          <cell r="N35">
            <v>1383183.01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3999</v>
          </cell>
          <cell r="U35">
            <v>1383183.01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20</v>
          </cell>
          <cell r="E36"/>
          <cell r="F36"/>
          <cell r="G36"/>
          <cell r="H36"/>
          <cell r="I36">
            <v>0</v>
          </cell>
          <cell r="J36">
            <v>829538</v>
          </cell>
          <cell r="K36">
            <v>222494918.91</v>
          </cell>
          <cell r="L36">
            <v>1453991</v>
          </cell>
          <cell r="M36">
            <v>305078227.57999998</v>
          </cell>
          <cell r="N36">
            <v>527573146.49000001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2283529</v>
          </cell>
          <cell r="U36">
            <v>527573146.49000001</v>
          </cell>
        </row>
        <row r="37">
          <cell r="B37" t="str">
            <v>MICC</v>
          </cell>
          <cell r="C37" t="str">
            <v>MICC</v>
          </cell>
          <cell r="D37">
            <v>15</v>
          </cell>
          <cell r="E37"/>
          <cell r="F37"/>
          <cell r="G37"/>
          <cell r="H37"/>
          <cell r="I37">
            <v>0</v>
          </cell>
          <cell r="J37">
            <v>45907</v>
          </cell>
          <cell r="K37">
            <v>14059849.689999999</v>
          </cell>
          <cell r="L37">
            <v>22701509</v>
          </cell>
          <cell r="M37">
            <v>1930760993.3399999</v>
          </cell>
          <cell r="N37">
            <v>1944820843.03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22747416</v>
          </cell>
          <cell r="U37">
            <v>1944820843.03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20</v>
          </cell>
          <cell r="E38">
            <v>77793633</v>
          </cell>
          <cell r="F38">
            <v>8246125098</v>
          </cell>
          <cell r="G38"/>
          <cell r="H38"/>
          <cell r="I38">
            <v>8246125098</v>
          </cell>
          <cell r="J38">
            <v>5167878</v>
          </cell>
          <cell r="K38">
            <v>2254125969.0799999</v>
          </cell>
          <cell r="L38">
            <v>3272121</v>
          </cell>
          <cell r="M38">
            <v>1503839557.1900001</v>
          </cell>
          <cell r="N38">
            <v>3757965526.27</v>
          </cell>
          <cell r="O38">
            <v>32</v>
          </cell>
          <cell r="P38">
            <v>3188000</v>
          </cell>
          <cell r="Q38">
            <v>1</v>
          </cell>
          <cell r="R38">
            <v>96000</v>
          </cell>
          <cell r="S38">
            <v>3284000</v>
          </cell>
          <cell r="T38">
            <v>86233665</v>
          </cell>
          <cell r="U38">
            <v>12007374624.27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>
            <v>0</v>
          </cell>
          <cell r="E39"/>
          <cell r="F39"/>
          <cell r="G39"/>
          <cell r="H39"/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MSDQ</v>
          </cell>
          <cell r="C40" t="str">
            <v>Масдак</v>
          </cell>
          <cell r="D40">
            <v>0</v>
          </cell>
          <cell r="E40"/>
          <cell r="F40"/>
          <cell r="G40"/>
          <cell r="H40"/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MSEC</v>
          </cell>
          <cell r="C41" t="str">
            <v>Монсек</v>
          </cell>
          <cell r="D41">
            <v>18</v>
          </cell>
          <cell r="E41"/>
          <cell r="F41"/>
          <cell r="G41"/>
          <cell r="H41"/>
          <cell r="I41">
            <v>0</v>
          </cell>
          <cell r="J41">
            <v>48190</v>
          </cell>
          <cell r="K41">
            <v>8051657.5999999996</v>
          </cell>
          <cell r="L41">
            <v>48503</v>
          </cell>
          <cell r="M41">
            <v>7125138.3600000003</v>
          </cell>
          <cell r="N41">
            <v>15176795.960000001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96693</v>
          </cell>
          <cell r="U41">
            <v>15176795.960000001</v>
          </cell>
        </row>
        <row r="42">
          <cell r="B42" t="str">
            <v>NOVL</v>
          </cell>
          <cell r="C42" t="str">
            <v>Новел инвестмент</v>
          </cell>
          <cell r="D42">
            <v>19</v>
          </cell>
          <cell r="E42">
            <v>934</v>
          </cell>
          <cell r="F42">
            <v>99004</v>
          </cell>
          <cell r="G42"/>
          <cell r="H42"/>
          <cell r="I42">
            <v>99004</v>
          </cell>
          <cell r="J42">
            <v>349479</v>
          </cell>
          <cell r="K42">
            <v>65712236.530000001</v>
          </cell>
          <cell r="L42">
            <v>242548</v>
          </cell>
          <cell r="M42">
            <v>26633593.059999999</v>
          </cell>
          <cell r="N42">
            <v>92345829.590000004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592961</v>
          </cell>
          <cell r="U42">
            <v>92444833.590000004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>
            <v>7</v>
          </cell>
          <cell r="E43"/>
          <cell r="F43"/>
          <cell r="G43"/>
          <cell r="H43"/>
          <cell r="I43">
            <v>0</v>
          </cell>
          <cell r="J43">
            <v>5387</v>
          </cell>
          <cell r="K43">
            <v>1139599.7</v>
          </cell>
          <cell r="L43">
            <v>223</v>
          </cell>
          <cell r="M43">
            <v>73572.5</v>
          </cell>
          <cell r="N43">
            <v>1213172.2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5610</v>
          </cell>
          <cell r="U43">
            <v>1213172.2</v>
          </cell>
        </row>
        <row r="44">
          <cell r="B44" t="str">
            <v>RISM</v>
          </cell>
          <cell r="C44" t="str">
            <v>Райнос инвестмент</v>
          </cell>
          <cell r="D44">
            <v>20</v>
          </cell>
          <cell r="E44"/>
          <cell r="F44"/>
          <cell r="G44"/>
          <cell r="H44"/>
          <cell r="I44">
            <v>0</v>
          </cell>
          <cell r="J44">
            <v>299695</v>
          </cell>
          <cell r="K44">
            <v>180028564.47999999</v>
          </cell>
          <cell r="L44">
            <v>83691</v>
          </cell>
          <cell r="M44">
            <v>36437390.32</v>
          </cell>
          <cell r="N44">
            <v>216465954.79999998</v>
          </cell>
          <cell r="O44">
            <v>0</v>
          </cell>
          <cell r="P44">
            <v>0</v>
          </cell>
          <cell r="Q44">
            <v>166</v>
          </cell>
          <cell r="R44">
            <v>16552000</v>
          </cell>
          <cell r="S44">
            <v>16552000</v>
          </cell>
          <cell r="T44">
            <v>383552</v>
          </cell>
          <cell r="U44">
            <v>233017954.79999998</v>
          </cell>
        </row>
        <row r="45">
          <cell r="B45" t="str">
            <v>SANR</v>
          </cell>
          <cell r="C45" t="str">
            <v>Санар</v>
          </cell>
          <cell r="D45">
            <v>1</v>
          </cell>
          <cell r="E45"/>
          <cell r="F45"/>
          <cell r="G45"/>
          <cell r="H45"/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SECP</v>
          </cell>
          <cell r="C46" t="str">
            <v>Сикап</v>
          </cell>
          <cell r="D46">
            <v>3</v>
          </cell>
          <cell r="E46"/>
          <cell r="F46"/>
          <cell r="G46"/>
          <cell r="H46"/>
          <cell r="I46">
            <v>0</v>
          </cell>
          <cell r="J46">
            <v>0</v>
          </cell>
          <cell r="K46">
            <v>0</v>
          </cell>
          <cell r="L46">
            <v>11017</v>
          </cell>
          <cell r="M46">
            <v>225084.2</v>
          </cell>
          <cell r="N46">
            <v>225084.2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11017</v>
          </cell>
          <cell r="U46">
            <v>225084.2</v>
          </cell>
        </row>
        <row r="47">
          <cell r="B47" t="str">
            <v>SGC</v>
          </cell>
          <cell r="C47" t="str">
            <v>Эс Жи капитал</v>
          </cell>
          <cell r="D47">
            <v>0</v>
          </cell>
          <cell r="E47"/>
          <cell r="F47"/>
          <cell r="G47"/>
          <cell r="H47"/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SILS</v>
          </cell>
          <cell r="C48" t="str">
            <v>Силвэр лайт секюритиз</v>
          </cell>
          <cell r="D48">
            <v>0</v>
          </cell>
          <cell r="E48"/>
          <cell r="F48"/>
          <cell r="G48"/>
          <cell r="H48"/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20</v>
          </cell>
          <cell r="E49">
            <v>5795287</v>
          </cell>
          <cell r="F49">
            <v>614300422</v>
          </cell>
          <cell r="G49">
            <v>84000000</v>
          </cell>
          <cell r="H49">
            <v>8904000000</v>
          </cell>
          <cell r="I49">
            <v>9518300422</v>
          </cell>
          <cell r="J49">
            <v>1376363</v>
          </cell>
          <cell r="K49">
            <v>262595781.84</v>
          </cell>
          <cell r="L49">
            <v>1727713</v>
          </cell>
          <cell r="M49">
            <v>748546808.49000001</v>
          </cell>
          <cell r="N49">
            <v>1011142590.33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92899363</v>
          </cell>
          <cell r="U49">
            <v>10529443012.33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20</v>
          </cell>
          <cell r="E50">
            <v>40455</v>
          </cell>
          <cell r="F50">
            <v>4288230</v>
          </cell>
          <cell r="G50"/>
          <cell r="H50"/>
          <cell r="I50">
            <v>4288230</v>
          </cell>
          <cell r="J50">
            <v>194364</v>
          </cell>
          <cell r="K50">
            <v>47770973.210000001</v>
          </cell>
          <cell r="L50">
            <v>1035870</v>
          </cell>
          <cell r="M50">
            <v>135285267.12</v>
          </cell>
          <cell r="N50">
            <v>183056240.33000001</v>
          </cell>
          <cell r="O50">
            <v>984</v>
          </cell>
          <cell r="P50">
            <v>98400000</v>
          </cell>
          <cell r="Q50">
            <v>1000</v>
          </cell>
          <cell r="R50">
            <v>100000000</v>
          </cell>
          <cell r="S50">
            <v>198400000</v>
          </cell>
          <cell r="T50">
            <v>1272673</v>
          </cell>
          <cell r="U50">
            <v>385744470.32999998</v>
          </cell>
        </row>
        <row r="51">
          <cell r="B51" t="str">
            <v>TABO</v>
          </cell>
          <cell r="C51" t="str">
            <v>Таван богд</v>
          </cell>
          <cell r="D51">
            <v>2</v>
          </cell>
          <cell r="E51"/>
          <cell r="F51"/>
          <cell r="G51"/>
          <cell r="H51"/>
          <cell r="I51">
            <v>0</v>
          </cell>
          <cell r="J51">
            <v>0</v>
          </cell>
          <cell r="K51">
            <v>0</v>
          </cell>
          <cell r="L51">
            <v>299</v>
          </cell>
          <cell r="M51">
            <v>6300620</v>
          </cell>
          <cell r="N51">
            <v>6300620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299</v>
          </cell>
          <cell r="U51">
            <v>6300620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8</v>
          </cell>
          <cell r="E52"/>
          <cell r="F52"/>
          <cell r="G52"/>
          <cell r="H52"/>
          <cell r="I52">
            <v>0</v>
          </cell>
          <cell r="J52">
            <v>4566</v>
          </cell>
          <cell r="K52">
            <v>1879328.2</v>
          </cell>
          <cell r="L52">
            <v>0</v>
          </cell>
          <cell r="M52">
            <v>0</v>
          </cell>
          <cell r="N52">
            <v>1879328.2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4566</v>
          </cell>
          <cell r="U52">
            <v>1879328.2</v>
          </cell>
        </row>
        <row r="53">
          <cell r="B53" t="str">
            <v>TDB</v>
          </cell>
          <cell r="C53" t="str">
            <v>Ти ди би секьюритис</v>
          </cell>
          <cell r="D53">
            <v>20</v>
          </cell>
          <cell r="E53">
            <v>29184</v>
          </cell>
          <cell r="F53">
            <v>3093504</v>
          </cell>
          <cell r="G53"/>
          <cell r="H53"/>
          <cell r="I53">
            <v>3093504</v>
          </cell>
          <cell r="J53">
            <v>2958517</v>
          </cell>
          <cell r="K53">
            <v>3228709718.98</v>
          </cell>
          <cell r="L53">
            <v>2538343</v>
          </cell>
          <cell r="M53">
            <v>2948878476.5300002</v>
          </cell>
          <cell r="N53">
            <v>6177588195.5100002</v>
          </cell>
          <cell r="O53">
            <v>89</v>
          </cell>
          <cell r="P53">
            <v>8852000</v>
          </cell>
          <cell r="Q53">
            <v>0</v>
          </cell>
          <cell r="R53">
            <v>0</v>
          </cell>
          <cell r="S53">
            <v>8852000</v>
          </cell>
          <cell r="T53">
            <v>5526133</v>
          </cell>
          <cell r="U53">
            <v>6189533699.5100002</v>
          </cell>
        </row>
        <row r="54">
          <cell r="B54" t="str">
            <v>TNGR</v>
          </cell>
          <cell r="C54" t="str">
            <v>Тэнгэр капитал</v>
          </cell>
          <cell r="D54">
            <v>13</v>
          </cell>
          <cell r="E54"/>
          <cell r="F54"/>
          <cell r="G54"/>
          <cell r="H54"/>
          <cell r="I54">
            <v>0</v>
          </cell>
          <cell r="J54">
            <v>372</v>
          </cell>
          <cell r="K54">
            <v>1431461.5</v>
          </cell>
          <cell r="L54">
            <v>1363</v>
          </cell>
          <cell r="M54">
            <v>532885</v>
          </cell>
          <cell r="N54">
            <v>1964346.5</v>
          </cell>
          <cell r="O54">
            <v>0</v>
          </cell>
          <cell r="P54">
            <v>0</v>
          </cell>
          <cell r="Q54">
            <v>5</v>
          </cell>
          <cell r="R54">
            <v>500000</v>
          </cell>
          <cell r="S54">
            <v>500000</v>
          </cell>
          <cell r="T54">
            <v>1740</v>
          </cell>
          <cell r="U54">
            <v>2464346.5</v>
          </cell>
        </row>
        <row r="55">
          <cell r="B55" t="str">
            <v>TTOL</v>
          </cell>
          <cell r="C55" t="str">
            <v>Апекс капитал</v>
          </cell>
          <cell r="D55">
            <v>19</v>
          </cell>
          <cell r="E55"/>
          <cell r="F55"/>
          <cell r="G55"/>
          <cell r="H55"/>
          <cell r="I55">
            <v>0</v>
          </cell>
          <cell r="J55">
            <v>2678010</v>
          </cell>
          <cell r="K55">
            <v>567243059.14999998</v>
          </cell>
          <cell r="L55">
            <v>2022035</v>
          </cell>
          <cell r="M55">
            <v>507616346.13</v>
          </cell>
          <cell r="N55">
            <v>1074859405.28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4700045</v>
          </cell>
          <cell r="U55">
            <v>1074859405.28</v>
          </cell>
        </row>
        <row r="56">
          <cell r="B56" t="str">
            <v>UNDR</v>
          </cell>
          <cell r="C56" t="str">
            <v>Өндөрхаан инвест</v>
          </cell>
          <cell r="D56">
            <v>1</v>
          </cell>
          <cell r="E56"/>
          <cell r="F56"/>
          <cell r="G56"/>
          <cell r="H56"/>
          <cell r="I56">
            <v>0</v>
          </cell>
          <cell r="J56">
            <v>141</v>
          </cell>
          <cell r="K56">
            <v>382110</v>
          </cell>
          <cell r="L56">
            <v>149</v>
          </cell>
          <cell r="M56">
            <v>403793</v>
          </cell>
          <cell r="N56">
            <v>785903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290</v>
          </cell>
          <cell r="U56">
            <v>785903</v>
          </cell>
        </row>
        <row r="57">
          <cell r="B57" t="str">
            <v>ZGB</v>
          </cell>
          <cell r="C57" t="str">
            <v>Таван богд капитал</v>
          </cell>
          <cell r="D57">
            <v>20</v>
          </cell>
          <cell r="E57">
            <v>15011</v>
          </cell>
          <cell r="F57">
            <v>1591166</v>
          </cell>
          <cell r="G57"/>
          <cell r="H57"/>
          <cell r="I57">
            <v>1591166</v>
          </cell>
          <cell r="J57">
            <v>59194351</v>
          </cell>
          <cell r="K57">
            <v>5553772002.4899998</v>
          </cell>
          <cell r="L57">
            <v>36072347</v>
          </cell>
          <cell r="M57">
            <v>3737080798.2199998</v>
          </cell>
          <cell r="N57">
            <v>9290852800.7099991</v>
          </cell>
          <cell r="O57">
            <v>4944</v>
          </cell>
          <cell r="P57">
            <v>493723300</v>
          </cell>
          <cell r="Q57">
            <v>4884</v>
          </cell>
          <cell r="R57">
            <v>487723300</v>
          </cell>
          <cell r="S57">
            <v>981446600</v>
          </cell>
          <cell r="T57">
            <v>95291537</v>
          </cell>
          <cell r="U57">
            <v>10273890566.709999</v>
          </cell>
        </row>
        <row r="58">
          <cell r="B58" t="str">
            <v>ZRGD</v>
          </cell>
          <cell r="C58" t="str">
            <v>Зэргэд</v>
          </cell>
          <cell r="D58">
            <v>9</v>
          </cell>
          <cell r="E58">
            <v>200</v>
          </cell>
          <cell r="F58">
            <v>21200</v>
          </cell>
          <cell r="G58"/>
          <cell r="H58"/>
          <cell r="I58">
            <v>21200</v>
          </cell>
          <cell r="J58">
            <v>34180</v>
          </cell>
          <cell r="K58">
            <v>5400063.5899999999</v>
          </cell>
          <cell r="L58">
            <v>90188</v>
          </cell>
          <cell r="M58">
            <v>28680902.739999998</v>
          </cell>
          <cell r="N58">
            <v>34080966.329999998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124568</v>
          </cell>
          <cell r="U58">
            <v>34102166.329999998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zoomScale="71" zoomScaleNormal="71" zoomScaleSheetLayoutView="70" zoomScalePageLayoutView="70" workbookViewId="0">
      <selection activeCell="L67" sqref="L6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8.85546875" style="1" customWidth="1"/>
    <col min="8" max="8" width="22.85546875" style="2" customWidth="1"/>
    <col min="9" max="9" width="10" style="3" customWidth="1"/>
    <col min="10" max="10" width="26" style="3" customWidth="1"/>
    <col min="11" max="11" width="22.2851562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44" t="s">
        <v>0</v>
      </c>
      <c r="E9" s="44"/>
      <c r="F9" s="44"/>
      <c r="G9" s="44"/>
      <c r="H9" s="44"/>
      <c r="I9" s="44"/>
      <c r="J9" s="44"/>
      <c r="K9" s="8"/>
      <c r="L9" s="8"/>
      <c r="M9" s="8"/>
    </row>
    <row r="11" spans="1:16" ht="15" customHeight="1" thickBot="1" x14ac:dyDescent="0.3">
      <c r="K11" s="45"/>
      <c r="L11" s="45"/>
      <c r="M11" s="45"/>
    </row>
    <row r="12" spans="1:16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2" t="s">
        <v>123</v>
      </c>
      <c r="H12" s="53"/>
      <c r="I12" s="53"/>
      <c r="J12" s="53"/>
      <c r="K12" s="54"/>
      <c r="L12" s="50" t="s">
        <v>121</v>
      </c>
      <c r="M12" s="51"/>
    </row>
    <row r="13" spans="1:16" s="7" customFormat="1" ht="15.75" customHeight="1" x14ac:dyDescent="0.25">
      <c r="A13" s="47"/>
      <c r="B13" s="49"/>
      <c r="C13" s="49"/>
      <c r="D13" s="49"/>
      <c r="E13" s="49"/>
      <c r="F13" s="49"/>
      <c r="G13" s="55"/>
      <c r="H13" s="56"/>
      <c r="I13" s="56"/>
      <c r="J13" s="56"/>
      <c r="K13" s="57"/>
      <c r="L13" s="41"/>
      <c r="M13" s="42"/>
      <c r="N13" s="9"/>
    </row>
    <row r="14" spans="1:16" s="7" customFormat="1" ht="33.75" customHeight="1" x14ac:dyDescent="0.25">
      <c r="A14" s="47"/>
      <c r="B14" s="49"/>
      <c r="C14" s="49"/>
      <c r="D14" s="49"/>
      <c r="E14" s="49"/>
      <c r="F14" s="49"/>
      <c r="G14" s="40" t="s">
        <v>117</v>
      </c>
      <c r="H14" s="61" t="s">
        <v>5</v>
      </c>
      <c r="I14" s="62"/>
      <c r="J14" s="63"/>
      <c r="K14" s="60" t="s">
        <v>6</v>
      </c>
      <c r="L14" s="41" t="s">
        <v>7</v>
      </c>
      <c r="M14" s="42" t="s">
        <v>8</v>
      </c>
      <c r="N14" s="9"/>
    </row>
    <row r="15" spans="1:16" s="7" customFormat="1" ht="47.25" x14ac:dyDescent="0.25">
      <c r="A15" s="47"/>
      <c r="B15" s="49"/>
      <c r="C15" s="49"/>
      <c r="D15" s="23" t="s">
        <v>9</v>
      </c>
      <c r="E15" s="23" t="s">
        <v>10</v>
      </c>
      <c r="F15" s="23" t="s">
        <v>11</v>
      </c>
      <c r="G15" s="24" t="s">
        <v>122</v>
      </c>
      <c r="H15" s="24" t="s">
        <v>101</v>
      </c>
      <c r="I15" s="10" t="s">
        <v>89</v>
      </c>
      <c r="J15" s="24" t="s">
        <v>102</v>
      </c>
      <c r="K15" s="60"/>
      <c r="L15" s="41"/>
      <c r="M15" s="43"/>
      <c r="N15" s="9"/>
      <c r="P15" s="35" t="s">
        <v>111</v>
      </c>
    </row>
    <row r="16" spans="1:16" x14ac:dyDescent="0.25">
      <c r="A16" s="25">
        <v>1</v>
      </c>
      <c r="B16" s="11" t="s">
        <v>81</v>
      </c>
      <c r="C16" s="12" t="s">
        <v>110</v>
      </c>
      <c r="D16" s="13" t="s">
        <v>14</v>
      </c>
      <c r="E16" s="13" t="s">
        <v>14</v>
      </c>
      <c r="F16" s="13" t="s">
        <v>14</v>
      </c>
      <c r="G16" s="37">
        <f>VLOOKUP(B16,[1]Brokers!$B$8:$I$58,8,0)</f>
        <v>1591166</v>
      </c>
      <c r="H16" s="15">
        <f>VLOOKUP(B16,[1]Brokers!$B$8:$N$58,13,0)</f>
        <v>9290852800.7099991</v>
      </c>
      <c r="I16" s="15">
        <v>0</v>
      </c>
      <c r="J16" s="15">
        <f>VLOOKUP(B16,[1]Brokers!$B$8:$S$58,18,0)</f>
        <v>981446600</v>
      </c>
      <c r="K16" s="22">
        <f>VLOOKUP(B16,[1]Brokers!$B$8:$U$58,20,0)</f>
        <v>10273890566.709999</v>
      </c>
      <c r="L16" s="22">
        <v>54287814614.340004</v>
      </c>
      <c r="M16" s="26">
        <f t="shared" ref="M16:M47" si="0">L16/$L$67</f>
        <v>0.2791066780217949</v>
      </c>
      <c r="P16" s="19"/>
    </row>
    <row r="17" spans="1:16" x14ac:dyDescent="0.25">
      <c r="A17" s="25">
        <f>+A16+1</f>
        <v>2</v>
      </c>
      <c r="B17" s="11" t="s">
        <v>12</v>
      </c>
      <c r="C17" s="12" t="s">
        <v>13</v>
      </c>
      <c r="D17" s="13" t="s">
        <v>14</v>
      </c>
      <c r="E17" s="13" t="s">
        <v>14</v>
      </c>
      <c r="F17" s="13" t="s">
        <v>14</v>
      </c>
      <c r="G17" s="37">
        <f>VLOOKUP(B17,[1]Brokers!$B$8:$I$58,8,0)</f>
        <v>2641944</v>
      </c>
      <c r="H17" s="15">
        <f>VLOOKUP(B17,[1]Brokers!$B$8:$N$58,13,0)</f>
        <v>3783526943.6400003</v>
      </c>
      <c r="I17" s="15">
        <v>0</v>
      </c>
      <c r="J17" s="15">
        <f>VLOOKUP(B17,[1]Brokers!$B$8:$S$58,18,0)</f>
        <v>0</v>
      </c>
      <c r="K17" s="22">
        <f>VLOOKUP(B17,[1]Brokers!$B$8:$U$58,20,0)</f>
        <v>3786168887.6400003</v>
      </c>
      <c r="L17" s="22">
        <v>48020043671.980003</v>
      </c>
      <c r="M17" s="26">
        <f t="shared" si="0"/>
        <v>0.24688256403321041</v>
      </c>
      <c r="P17" s="19"/>
    </row>
    <row r="18" spans="1:16" x14ac:dyDescent="0.25">
      <c r="A18" s="25">
        <f t="shared" ref="A18:A58" si="1">+A17+1</f>
        <v>3</v>
      </c>
      <c r="B18" s="11" t="s">
        <v>19</v>
      </c>
      <c r="C18" s="12" t="s">
        <v>20</v>
      </c>
      <c r="D18" s="13" t="s">
        <v>14</v>
      </c>
      <c r="E18" s="13" t="s">
        <v>14</v>
      </c>
      <c r="F18" s="13" t="s">
        <v>14</v>
      </c>
      <c r="G18" s="37">
        <f>VLOOKUP(B18,[1]Brokers!$B$8:$I$58,8,0)</f>
        <v>25173940</v>
      </c>
      <c r="H18" s="15">
        <f>VLOOKUP(B18,[1]Brokers!$B$8:$N$58,13,0)</f>
        <v>2116890302.73</v>
      </c>
      <c r="I18" s="15">
        <v>0</v>
      </c>
      <c r="J18" s="15">
        <f>VLOOKUP(B18,[1]Brokers!$B$8:$S$58,18,0)</f>
        <v>103489000</v>
      </c>
      <c r="K18" s="22">
        <f>VLOOKUP(B18,[1]Brokers!$B$8:$U$58,20,0)</f>
        <v>2245553242.73</v>
      </c>
      <c r="L18" s="22">
        <v>37698154116.32</v>
      </c>
      <c r="M18" s="26">
        <f t="shared" si="0"/>
        <v>0.19381525371220995</v>
      </c>
      <c r="P18" s="19"/>
    </row>
    <row r="19" spans="1:16" x14ac:dyDescent="0.25">
      <c r="A19" s="25">
        <f t="shared" si="1"/>
        <v>4</v>
      </c>
      <c r="B19" s="11" t="s">
        <v>27</v>
      </c>
      <c r="C19" s="12" t="s">
        <v>28</v>
      </c>
      <c r="D19" s="13" t="s">
        <v>14</v>
      </c>
      <c r="E19" s="13" t="s">
        <v>14</v>
      </c>
      <c r="F19" s="13" t="s">
        <v>14</v>
      </c>
      <c r="G19" s="37">
        <f>VLOOKUP(B19,[1]Brokers!$B$8:$I$58,8,0)</f>
        <v>8246125098</v>
      </c>
      <c r="H19" s="15">
        <f>VLOOKUP(B19,[1]Brokers!$B$8:$N$58,13,0)</f>
        <v>3757965526.27</v>
      </c>
      <c r="I19" s="15">
        <v>0</v>
      </c>
      <c r="J19" s="15">
        <f>VLOOKUP(B19,[1]Brokers!$B$8:$S$58,18,0)</f>
        <v>3284000</v>
      </c>
      <c r="K19" s="22">
        <f>VLOOKUP(B19,[1]Brokers!$B$8:$U$58,20,0)</f>
        <v>12007374624.27</v>
      </c>
      <c r="L19" s="22">
        <v>13924649698.93</v>
      </c>
      <c r="M19" s="26">
        <f t="shared" si="0"/>
        <v>7.1589964482728294E-2</v>
      </c>
      <c r="P19" s="19"/>
    </row>
    <row r="20" spans="1:16" x14ac:dyDescent="0.25">
      <c r="A20" s="25">
        <f t="shared" si="1"/>
        <v>5</v>
      </c>
      <c r="B20" s="11" t="s">
        <v>25</v>
      </c>
      <c r="C20" s="12" t="s">
        <v>26</v>
      </c>
      <c r="D20" s="13" t="s">
        <v>14</v>
      </c>
      <c r="E20" s="13" t="s">
        <v>14</v>
      </c>
      <c r="F20" s="13" t="s">
        <v>14</v>
      </c>
      <c r="G20" s="37">
        <f>VLOOKUP(B20,[1]Brokers!$B$8:$I$58,8,0)</f>
        <v>9518300422</v>
      </c>
      <c r="H20" s="15">
        <f>VLOOKUP(B20,[1]Brokers!$B$8:$N$58,13,0)</f>
        <v>1011142590.33</v>
      </c>
      <c r="I20" s="15">
        <v>0</v>
      </c>
      <c r="J20" s="15">
        <f>VLOOKUP(B20,[1]Brokers!$B$8:$S$58,18,0)</f>
        <v>0</v>
      </c>
      <c r="K20" s="22">
        <f>VLOOKUP(B20,[1]Brokers!$B$8:$U$58,20,0)</f>
        <v>10529443012.33</v>
      </c>
      <c r="L20" s="22">
        <v>10884346211.33</v>
      </c>
      <c r="M20" s="26">
        <f t="shared" si="0"/>
        <v>5.5959034915378091E-2</v>
      </c>
      <c r="P20" s="19"/>
    </row>
    <row r="21" spans="1:16" x14ac:dyDescent="0.25">
      <c r="A21" s="25">
        <f t="shared" si="1"/>
        <v>6</v>
      </c>
      <c r="B21" s="11" t="s">
        <v>24</v>
      </c>
      <c r="C21" s="12" t="s">
        <v>104</v>
      </c>
      <c r="D21" s="13" t="s">
        <v>14</v>
      </c>
      <c r="E21" s="13" t="s">
        <v>14</v>
      </c>
      <c r="F21" s="13" t="s">
        <v>14</v>
      </c>
      <c r="G21" s="37">
        <f>VLOOKUP(B21,[1]Brokers!$B$8:$I$58,8,0)</f>
        <v>3093504</v>
      </c>
      <c r="H21" s="15">
        <f>VLOOKUP(B21,[1]Brokers!$B$8:$N$58,13,0)</f>
        <v>6177588195.5100002</v>
      </c>
      <c r="I21" s="15">
        <v>0</v>
      </c>
      <c r="J21" s="15">
        <f>VLOOKUP(B21,[1]Brokers!$B$8:$S$58,18,0)</f>
        <v>8852000</v>
      </c>
      <c r="K21" s="22">
        <f>VLOOKUP(B21,[1]Brokers!$B$8:$U$58,20,0)</f>
        <v>6189533699.5100002</v>
      </c>
      <c r="L21" s="22">
        <v>10258559360.790001</v>
      </c>
      <c r="M21" s="26">
        <f t="shared" si="0"/>
        <v>5.2741714596910086E-2</v>
      </c>
      <c r="P21" s="19"/>
    </row>
    <row r="22" spans="1:16" x14ac:dyDescent="0.25">
      <c r="A22" s="25">
        <f t="shared" si="1"/>
        <v>7</v>
      </c>
      <c r="B22" s="11" t="s">
        <v>31</v>
      </c>
      <c r="C22" s="12" t="s">
        <v>109</v>
      </c>
      <c r="D22" s="13" t="s">
        <v>14</v>
      </c>
      <c r="E22" s="13" t="s">
        <v>14</v>
      </c>
      <c r="F22" s="13" t="s">
        <v>14</v>
      </c>
      <c r="G22" s="37">
        <f>VLOOKUP(B22,[1]Brokers!$B$8:$I$58,8,0)</f>
        <v>0</v>
      </c>
      <c r="H22" s="15">
        <f>VLOOKUP(B22,[1]Brokers!$B$8:$N$58,13,0)</f>
        <v>527573146.49000001</v>
      </c>
      <c r="I22" s="15">
        <v>0</v>
      </c>
      <c r="J22" s="15">
        <f>VLOOKUP(B22,[1]Brokers!$B$8:$S$58,18,0)</f>
        <v>0</v>
      </c>
      <c r="K22" s="22">
        <f>VLOOKUP(B22,[1]Brokers!$B$8:$U$58,20,0)</f>
        <v>527573146.49000001</v>
      </c>
      <c r="L22" s="22">
        <v>3086303559.7200003</v>
      </c>
      <c r="M22" s="26">
        <f t="shared" si="0"/>
        <v>1.5867426973064237E-2</v>
      </c>
      <c r="P22" s="19"/>
    </row>
    <row r="23" spans="1:16" x14ac:dyDescent="0.25">
      <c r="A23" s="25">
        <f t="shared" si="1"/>
        <v>8</v>
      </c>
      <c r="B23" s="11" t="s">
        <v>94</v>
      </c>
      <c r="C23" s="12" t="s">
        <v>95</v>
      </c>
      <c r="D23" s="13" t="s">
        <v>14</v>
      </c>
      <c r="E23" s="13" t="s">
        <v>14</v>
      </c>
      <c r="F23" s="13" t="s">
        <v>14</v>
      </c>
      <c r="G23" s="37">
        <f>VLOOKUP(B23,[1]Brokers!$B$8:$I$58,8,0)</f>
        <v>1171936</v>
      </c>
      <c r="H23" s="15">
        <f>VLOOKUP(B23,[1]Brokers!$B$8:$N$58,13,0)</f>
        <v>1189819859.0899999</v>
      </c>
      <c r="I23" s="15">
        <v>0</v>
      </c>
      <c r="J23" s="15">
        <f>VLOOKUP(B23,[1]Brokers!$B$8:$S$58,18,0)</f>
        <v>0</v>
      </c>
      <c r="K23" s="22">
        <f>VLOOKUP(B23,[1]Brokers!$B$8:$U$58,20,0)</f>
        <v>1190991795.0899999</v>
      </c>
      <c r="L23" s="22">
        <v>2944344138.9799995</v>
      </c>
      <c r="M23" s="26">
        <f t="shared" si="0"/>
        <v>1.5137579536432043E-2</v>
      </c>
      <c r="P23" s="19"/>
    </row>
    <row r="24" spans="1:16" x14ac:dyDescent="0.25">
      <c r="A24" s="25">
        <f t="shared" si="1"/>
        <v>9</v>
      </c>
      <c r="B24" s="11" t="s">
        <v>71</v>
      </c>
      <c r="C24" s="12" t="s">
        <v>72</v>
      </c>
      <c r="D24" s="13" t="s">
        <v>14</v>
      </c>
      <c r="E24" s="13" t="s">
        <v>14</v>
      </c>
      <c r="F24" s="14"/>
      <c r="G24" s="37">
        <f>VLOOKUP(B24,[1]Brokers!$B$8:$I$58,8,0)</f>
        <v>0</v>
      </c>
      <c r="H24" s="15">
        <f>VLOOKUP(B24,[1]Brokers!$B$8:$N$58,13,0)</f>
        <v>1944820843.03</v>
      </c>
      <c r="I24" s="15">
        <v>0</v>
      </c>
      <c r="J24" s="15">
        <f>VLOOKUP(B24,[1]Brokers!$B$8:$S$58,18,0)</f>
        <v>0</v>
      </c>
      <c r="K24" s="22">
        <f>VLOOKUP(B24,[1]Brokers!$B$8:$U$58,20,0)</f>
        <v>1944820843.03</v>
      </c>
      <c r="L24" s="22">
        <v>2503418998.4099998</v>
      </c>
      <c r="M24" s="26">
        <f t="shared" si="0"/>
        <v>1.2870677615346455E-2</v>
      </c>
      <c r="P24" s="19"/>
    </row>
    <row r="25" spans="1:16" s="7" customFormat="1" x14ac:dyDescent="0.25">
      <c r="A25" s="25">
        <f t="shared" si="1"/>
        <v>10</v>
      </c>
      <c r="B25" s="11" t="s">
        <v>69</v>
      </c>
      <c r="C25" s="12" t="s">
        <v>92</v>
      </c>
      <c r="D25" s="13" t="s">
        <v>14</v>
      </c>
      <c r="E25" s="13" t="s">
        <v>14</v>
      </c>
      <c r="F25" s="13" t="s">
        <v>14</v>
      </c>
      <c r="G25" s="37">
        <f>VLOOKUP(B25,[1]Brokers!$B$8:$I$58,8,0)</f>
        <v>0</v>
      </c>
      <c r="H25" s="15">
        <f>VLOOKUP(B25,[1]Brokers!$B$8:$N$58,13,0)</f>
        <v>1074859405.28</v>
      </c>
      <c r="I25" s="15">
        <v>0</v>
      </c>
      <c r="J25" s="15">
        <f>VLOOKUP(B25,[1]Brokers!$B$8:$S$58,18,0)</f>
        <v>0</v>
      </c>
      <c r="K25" s="22">
        <f>VLOOKUP(B25,[1]Brokers!$B$8:$U$58,20,0)</f>
        <v>1074859405.28</v>
      </c>
      <c r="L25" s="22">
        <v>1671318651.48</v>
      </c>
      <c r="M25" s="26">
        <f t="shared" si="0"/>
        <v>8.5926501194474331E-3</v>
      </c>
      <c r="N25" s="22"/>
      <c r="P25" s="19"/>
    </row>
    <row r="26" spans="1:16" x14ac:dyDescent="0.25">
      <c r="A26" s="25">
        <f t="shared" si="1"/>
        <v>11</v>
      </c>
      <c r="B26" s="11" t="s">
        <v>98</v>
      </c>
      <c r="C26" s="12" t="s">
        <v>99</v>
      </c>
      <c r="D26" s="13" t="s">
        <v>14</v>
      </c>
      <c r="E26" s="13" t="s">
        <v>14</v>
      </c>
      <c r="F26" s="13" t="s">
        <v>14</v>
      </c>
      <c r="G26" s="37">
        <f>VLOOKUP(B26,[1]Brokers!$B$8:$I$58,8,0)</f>
        <v>0</v>
      </c>
      <c r="H26" s="15">
        <f>VLOOKUP(B26,[1]Brokers!$B$8:$N$58,13,0)</f>
        <v>216465954.79999998</v>
      </c>
      <c r="I26" s="15">
        <v>0</v>
      </c>
      <c r="J26" s="15">
        <f>VLOOKUP(B26,[1]Brokers!$B$8:$S$58,18,0)</f>
        <v>16552000</v>
      </c>
      <c r="K26" s="22">
        <f>VLOOKUP(B26,[1]Brokers!$B$8:$U$58,20,0)</f>
        <v>233017954.79999998</v>
      </c>
      <c r="L26" s="22">
        <v>1551142847.5699999</v>
      </c>
      <c r="M26" s="26">
        <f t="shared" si="0"/>
        <v>7.9747974826043441E-3</v>
      </c>
      <c r="P26" s="19"/>
    </row>
    <row r="27" spans="1:16" x14ac:dyDescent="0.25">
      <c r="A27" s="25">
        <f t="shared" si="1"/>
        <v>12</v>
      </c>
      <c r="B27" s="11" t="s">
        <v>15</v>
      </c>
      <c r="C27" s="12" t="s">
        <v>16</v>
      </c>
      <c r="D27" s="13" t="s">
        <v>14</v>
      </c>
      <c r="E27" s="13" t="s">
        <v>14</v>
      </c>
      <c r="F27" s="13" t="s">
        <v>14</v>
      </c>
      <c r="G27" s="37">
        <f>VLOOKUP(B27,[1]Brokers!$B$8:$I$58,8,0)</f>
        <v>99004</v>
      </c>
      <c r="H27" s="15">
        <f>VLOOKUP(B27,[1]Brokers!$B$8:$N$58,13,0)</f>
        <v>92345829.590000004</v>
      </c>
      <c r="I27" s="15">
        <v>0</v>
      </c>
      <c r="J27" s="15">
        <f>VLOOKUP(B27,[1]Brokers!$B$8:$S$58,18,0)</f>
        <v>0</v>
      </c>
      <c r="K27" s="22">
        <f>VLOOKUP(B27,[1]Brokers!$B$8:$U$58,20,0)</f>
        <v>92444833.590000004</v>
      </c>
      <c r="L27" s="22">
        <v>1453897209.7599998</v>
      </c>
      <c r="M27" s="26">
        <f t="shared" si="0"/>
        <v>7.4748343303928299E-3</v>
      </c>
      <c r="P27" s="19"/>
    </row>
    <row r="28" spans="1:16" x14ac:dyDescent="0.25">
      <c r="A28" s="25">
        <f t="shared" si="1"/>
        <v>13</v>
      </c>
      <c r="B28" s="11" t="s">
        <v>23</v>
      </c>
      <c r="C28" s="12" t="s">
        <v>103</v>
      </c>
      <c r="D28" s="13" t="s">
        <v>14</v>
      </c>
      <c r="E28" s="13" t="s">
        <v>14</v>
      </c>
      <c r="F28" s="14"/>
      <c r="G28" s="37">
        <f>VLOOKUP(B28,[1]Brokers!$B$8:$I$58,8,0)</f>
        <v>2422842</v>
      </c>
      <c r="H28" s="15">
        <f>VLOOKUP(B28,[1]Brokers!$B$8:$N$58,13,0)</f>
        <v>930827626.27999997</v>
      </c>
      <c r="I28" s="15">
        <v>0</v>
      </c>
      <c r="J28" s="15">
        <f>VLOOKUP(B28,[1]Brokers!$B$8:$S$58,18,0)</f>
        <v>23397000</v>
      </c>
      <c r="K28" s="22">
        <f>VLOOKUP(B28,[1]Brokers!$B$8:$U$58,20,0)</f>
        <v>956647468.27999997</v>
      </c>
      <c r="L28" s="22">
        <v>1302622333.3800001</v>
      </c>
      <c r="M28" s="26">
        <f t="shared" si="0"/>
        <v>6.6970939016332129E-3</v>
      </c>
      <c r="P28" s="19"/>
    </row>
    <row r="29" spans="1:16" x14ac:dyDescent="0.25">
      <c r="A29" s="25">
        <f t="shared" si="1"/>
        <v>14</v>
      </c>
      <c r="B29" s="11" t="s">
        <v>40</v>
      </c>
      <c r="C29" s="12" t="s">
        <v>112</v>
      </c>
      <c r="D29" s="13" t="s">
        <v>14</v>
      </c>
      <c r="E29" s="14"/>
      <c r="F29" s="14"/>
      <c r="G29" s="37">
        <f>VLOOKUP(B29,[1]Brokers!$B$8:$I$58,8,0)</f>
        <v>0</v>
      </c>
      <c r="H29" s="15">
        <f>VLOOKUP(B29,[1]Brokers!$B$8:$N$58,13,0)</f>
        <v>1607164</v>
      </c>
      <c r="I29" s="15">
        <v>0</v>
      </c>
      <c r="J29" s="15">
        <f>VLOOKUP(B29,[1]Brokers!$B$8:$S$58,18,0)</f>
        <v>0</v>
      </c>
      <c r="K29" s="22">
        <f>VLOOKUP(B29,[1]Brokers!$B$8:$U$58,20,0)</f>
        <v>1607164</v>
      </c>
      <c r="L29" s="22">
        <v>1082836513.3499999</v>
      </c>
      <c r="M29" s="26">
        <f t="shared" si="0"/>
        <v>5.5671222764968123E-3</v>
      </c>
      <c r="P29" s="19"/>
    </row>
    <row r="30" spans="1:16" x14ac:dyDescent="0.25">
      <c r="A30" s="25">
        <f t="shared" si="1"/>
        <v>15</v>
      </c>
      <c r="B30" s="11" t="s">
        <v>17</v>
      </c>
      <c r="C30" s="12" t="s">
        <v>18</v>
      </c>
      <c r="D30" s="13" t="s">
        <v>14</v>
      </c>
      <c r="E30" s="13" t="s">
        <v>14</v>
      </c>
      <c r="F30" s="13" t="s">
        <v>14</v>
      </c>
      <c r="G30" s="37">
        <f>VLOOKUP(B30,[1]Brokers!$B$8:$I$58,8,0)</f>
        <v>0</v>
      </c>
      <c r="H30" s="15">
        <f>VLOOKUP(B30,[1]Brokers!$B$8:$N$58,13,0)</f>
        <v>1964346.5</v>
      </c>
      <c r="I30" s="15">
        <v>0</v>
      </c>
      <c r="J30" s="15">
        <f>VLOOKUP(B30,[1]Brokers!$B$8:$S$58,18,0)</f>
        <v>500000</v>
      </c>
      <c r="K30" s="22">
        <f>VLOOKUP(B30,[1]Brokers!$B$8:$U$58,20,0)</f>
        <v>2464346.5</v>
      </c>
      <c r="L30" s="22">
        <v>739518725.5</v>
      </c>
      <c r="M30" s="26">
        <f t="shared" si="0"/>
        <v>3.8020431707467424E-3</v>
      </c>
      <c r="P30" s="19"/>
    </row>
    <row r="31" spans="1:16" x14ac:dyDescent="0.25">
      <c r="A31" s="25">
        <f t="shared" si="1"/>
        <v>16</v>
      </c>
      <c r="B31" s="11" t="s">
        <v>21</v>
      </c>
      <c r="C31" s="12" t="s">
        <v>22</v>
      </c>
      <c r="D31" s="13" t="s">
        <v>14</v>
      </c>
      <c r="E31" s="13" t="s">
        <v>14</v>
      </c>
      <c r="F31" s="14" t="s">
        <v>14</v>
      </c>
      <c r="G31" s="37">
        <f>VLOOKUP(B31,[1]Brokers!$B$8:$I$58,8,0)</f>
        <v>2173848</v>
      </c>
      <c r="H31" s="15">
        <f>VLOOKUP(B31,[1]Brokers!$B$8:$N$58,13,0)</f>
        <v>550793399</v>
      </c>
      <c r="I31" s="15">
        <v>0</v>
      </c>
      <c r="J31" s="15">
        <f>VLOOKUP(B31,[1]Brokers!$B$8:$S$58,18,0)</f>
        <v>0</v>
      </c>
      <c r="K31" s="22">
        <f>VLOOKUP(B31,[1]Brokers!$B$8:$U$58,20,0)</f>
        <v>552967247</v>
      </c>
      <c r="L31" s="22">
        <v>729188798.13999999</v>
      </c>
      <c r="M31" s="26">
        <f t="shared" si="0"/>
        <v>3.7489345361454434E-3</v>
      </c>
      <c r="P31" s="19"/>
    </row>
    <row r="32" spans="1:16" x14ac:dyDescent="0.25">
      <c r="A32" s="25">
        <f t="shared" si="1"/>
        <v>17</v>
      </c>
      <c r="B32" s="11" t="s">
        <v>36</v>
      </c>
      <c r="C32" s="12" t="s">
        <v>37</v>
      </c>
      <c r="D32" s="13" t="s">
        <v>14</v>
      </c>
      <c r="E32" s="13"/>
      <c r="F32" s="14"/>
      <c r="G32" s="37">
        <f>VLOOKUP(B32,[1]Brokers!$B$8:$I$58,8,0)</f>
        <v>0</v>
      </c>
      <c r="H32" s="15">
        <f>VLOOKUP(B32,[1]Brokers!$B$8:$N$58,13,0)</f>
        <v>335165823.74000001</v>
      </c>
      <c r="I32" s="15">
        <v>0</v>
      </c>
      <c r="J32" s="15">
        <f>VLOOKUP(B32,[1]Brokers!$B$8:$S$58,18,0)</f>
        <v>0</v>
      </c>
      <c r="K32" s="22">
        <f>VLOOKUP(B32,[1]Brokers!$B$8:$U$58,20,0)</f>
        <v>335165823.74000001</v>
      </c>
      <c r="L32" s="22">
        <v>553363217.33000004</v>
      </c>
      <c r="M32" s="26">
        <f t="shared" si="0"/>
        <v>2.8449730464492101E-3</v>
      </c>
      <c r="P32" s="19"/>
    </row>
    <row r="33" spans="1:16" x14ac:dyDescent="0.25">
      <c r="A33" s="25">
        <f t="shared" si="1"/>
        <v>18</v>
      </c>
      <c r="B33" s="11" t="s">
        <v>106</v>
      </c>
      <c r="C33" s="12" t="s">
        <v>105</v>
      </c>
      <c r="D33" s="13" t="s">
        <v>14</v>
      </c>
      <c r="E33" s="14"/>
      <c r="F33" s="14"/>
      <c r="G33" s="37">
        <f>VLOOKUP(B33,[1]Brokers!$B$8:$I$58,8,0)</f>
        <v>4288230</v>
      </c>
      <c r="H33" s="15">
        <f>VLOOKUP(B33,[1]Brokers!$B$8:$N$58,13,0)</f>
        <v>183056240.33000001</v>
      </c>
      <c r="I33" s="15">
        <v>0</v>
      </c>
      <c r="J33" s="15">
        <f>VLOOKUP(B33,[1]Brokers!$B$8:$S$58,18,0)</f>
        <v>198400000</v>
      </c>
      <c r="K33" s="22">
        <f>VLOOKUP(B33,[1]Brokers!$B$8:$U$58,20,0)</f>
        <v>385744470.32999998</v>
      </c>
      <c r="L33" s="22">
        <v>528678329.20999998</v>
      </c>
      <c r="M33" s="26">
        <f t="shared" si="0"/>
        <v>2.7180621149730149E-3</v>
      </c>
      <c r="P33" s="19"/>
    </row>
    <row r="34" spans="1:16" x14ac:dyDescent="0.25">
      <c r="A34" s="25">
        <f t="shared" si="1"/>
        <v>19</v>
      </c>
      <c r="B34" s="11" t="s">
        <v>79</v>
      </c>
      <c r="C34" s="12" t="s">
        <v>80</v>
      </c>
      <c r="D34" s="13" t="s">
        <v>14</v>
      </c>
      <c r="E34" s="13" t="s">
        <v>14</v>
      </c>
      <c r="F34" s="13" t="s">
        <v>14</v>
      </c>
      <c r="G34" s="37">
        <f>VLOOKUP(B34,[1]Brokers!$B$8:$I$58,8,0)</f>
        <v>896866</v>
      </c>
      <c r="H34" s="15">
        <f>VLOOKUP(B34,[1]Brokers!$B$8:$N$58,13,0)</f>
        <v>239443258.75999999</v>
      </c>
      <c r="I34" s="15">
        <v>0</v>
      </c>
      <c r="J34" s="15">
        <f>VLOOKUP(B34,[1]Brokers!$B$8:$S$58,18,0)</f>
        <v>0</v>
      </c>
      <c r="K34" s="22">
        <f>VLOOKUP(B34,[1]Brokers!$B$8:$U$58,20,0)</f>
        <v>240340124.75999999</v>
      </c>
      <c r="L34" s="22">
        <v>505559176.84000003</v>
      </c>
      <c r="M34" s="26">
        <f t="shared" si="0"/>
        <v>2.5992010065915049E-3</v>
      </c>
      <c r="P34" s="19"/>
    </row>
    <row r="35" spans="1:16" x14ac:dyDescent="0.25">
      <c r="A35" s="25">
        <f t="shared" si="1"/>
        <v>20</v>
      </c>
      <c r="B35" s="11" t="s">
        <v>38</v>
      </c>
      <c r="C35" s="12" t="s">
        <v>39</v>
      </c>
      <c r="D35" s="13" t="s">
        <v>14</v>
      </c>
      <c r="E35" s="13" t="s">
        <v>14</v>
      </c>
      <c r="F35" s="14"/>
      <c r="G35" s="37">
        <f>VLOOKUP(B35,[1]Brokers!$B$8:$I$58,8,0)</f>
        <v>0</v>
      </c>
      <c r="H35" s="15">
        <f>VLOOKUP(B35,[1]Brokers!$B$8:$N$58,13,0)</f>
        <v>51734740</v>
      </c>
      <c r="I35" s="15">
        <v>0</v>
      </c>
      <c r="J35" s="15">
        <f>VLOOKUP(B35,[1]Brokers!$B$8:$S$58,18,0)</f>
        <v>0</v>
      </c>
      <c r="K35" s="22">
        <f>VLOOKUP(B35,[1]Brokers!$B$8:$U$58,20,0)</f>
        <v>51734740</v>
      </c>
      <c r="L35" s="22">
        <v>224092785.05000001</v>
      </c>
      <c r="M35" s="26">
        <f t="shared" si="0"/>
        <v>1.152114765500918E-3</v>
      </c>
      <c r="P35" s="19"/>
    </row>
    <row r="36" spans="1:16" x14ac:dyDescent="0.25">
      <c r="A36" s="25">
        <f t="shared" si="1"/>
        <v>21</v>
      </c>
      <c r="B36" s="11" t="s">
        <v>29</v>
      </c>
      <c r="C36" s="12" t="s">
        <v>30</v>
      </c>
      <c r="D36" s="13" t="s">
        <v>14</v>
      </c>
      <c r="E36" s="14"/>
      <c r="F36" s="14"/>
      <c r="G36" s="37">
        <f>VLOOKUP(B36,[1]Brokers!$B$8:$I$58,8,0)</f>
        <v>0</v>
      </c>
      <c r="H36" s="15">
        <f>VLOOKUP(B36,[1]Brokers!$B$8:$N$58,13,0)</f>
        <v>63158330.129999995</v>
      </c>
      <c r="I36" s="15">
        <v>0</v>
      </c>
      <c r="J36" s="15">
        <f>VLOOKUP(B36,[1]Brokers!$B$8:$S$58,18,0)</f>
        <v>0</v>
      </c>
      <c r="K36" s="22">
        <f>VLOOKUP(B36,[1]Brokers!$B$8:$U$58,20,0)</f>
        <v>63158330.129999995</v>
      </c>
      <c r="L36" s="22">
        <v>130080962.38999999</v>
      </c>
      <c r="M36" s="26">
        <f t="shared" si="0"/>
        <v>6.687774327346134E-4</v>
      </c>
      <c r="P36" s="19"/>
    </row>
    <row r="37" spans="1:16" x14ac:dyDescent="0.25">
      <c r="A37" s="25">
        <f t="shared" si="1"/>
        <v>22</v>
      </c>
      <c r="B37" s="11" t="s">
        <v>73</v>
      </c>
      <c r="C37" s="12" t="s">
        <v>74</v>
      </c>
      <c r="D37" s="13" t="s">
        <v>14</v>
      </c>
      <c r="E37" s="14"/>
      <c r="F37" s="14"/>
      <c r="G37" s="37">
        <f>VLOOKUP(B37,[1]Brokers!$B$8:$I$58,8,0)</f>
        <v>0</v>
      </c>
      <c r="H37" s="15">
        <f>VLOOKUP(B37,[1]Brokers!$B$8:$N$58,13,0)</f>
        <v>19397671.359999999</v>
      </c>
      <c r="I37" s="15">
        <v>0</v>
      </c>
      <c r="J37" s="15">
        <f>VLOOKUP(B37,[1]Brokers!$B$8:$S$58,18,0)</f>
        <v>0</v>
      </c>
      <c r="K37" s="22">
        <f>VLOOKUP(B37,[1]Brokers!$B$8:$U$58,20,0)</f>
        <v>19397671.359999999</v>
      </c>
      <c r="L37" s="22">
        <v>129577338.7</v>
      </c>
      <c r="M37" s="26">
        <f t="shared" si="0"/>
        <v>6.6618818253016986E-4</v>
      </c>
      <c r="P37" s="19"/>
    </row>
    <row r="38" spans="1:16" x14ac:dyDescent="0.25">
      <c r="A38" s="25">
        <f t="shared" si="1"/>
        <v>23</v>
      </c>
      <c r="B38" s="11" t="s">
        <v>41</v>
      </c>
      <c r="C38" s="12" t="s">
        <v>120</v>
      </c>
      <c r="D38" s="13" t="s">
        <v>14</v>
      </c>
      <c r="E38" s="14"/>
      <c r="F38" s="14"/>
      <c r="G38" s="37">
        <f>VLOOKUP(B38,[1]Brokers!$B$8:$I$58,8,0)</f>
        <v>21200</v>
      </c>
      <c r="H38" s="15">
        <f>VLOOKUP(B38,[1]Brokers!$B$8:$N$58,13,0)</f>
        <v>34080966.329999998</v>
      </c>
      <c r="I38" s="15">
        <v>0</v>
      </c>
      <c r="J38" s="15">
        <f>VLOOKUP(B38,[1]Brokers!$B$8:$S$58,18,0)</f>
        <v>0</v>
      </c>
      <c r="K38" s="22">
        <f>VLOOKUP(B38,[1]Brokers!$B$8:$U$58,20,0)</f>
        <v>34102166.329999998</v>
      </c>
      <c r="L38" s="22">
        <v>115723695.95999999</v>
      </c>
      <c r="M38" s="26">
        <f t="shared" si="0"/>
        <v>5.9496328185714125E-4</v>
      </c>
      <c r="P38" s="19"/>
    </row>
    <row r="39" spans="1:16" x14ac:dyDescent="0.25">
      <c r="A39" s="25">
        <f t="shared" si="1"/>
        <v>24</v>
      </c>
      <c r="B39" s="11" t="s">
        <v>32</v>
      </c>
      <c r="C39" s="12" t="s">
        <v>33</v>
      </c>
      <c r="D39" s="13" t="s">
        <v>14</v>
      </c>
      <c r="E39" s="14"/>
      <c r="F39" s="14"/>
      <c r="G39" s="37">
        <f>VLOOKUP(B39,[1]Brokers!$B$8:$I$58,8,0)</f>
        <v>0</v>
      </c>
      <c r="H39" s="15">
        <f>VLOOKUP(B39,[1]Brokers!$B$8:$N$58,13,0)</f>
        <v>15176795.960000001</v>
      </c>
      <c r="I39" s="15">
        <v>0</v>
      </c>
      <c r="J39" s="15">
        <f>VLOOKUP(B39,[1]Brokers!$B$8:$S$58,18,0)</f>
        <v>0</v>
      </c>
      <c r="K39" s="22">
        <f>VLOOKUP(B39,[1]Brokers!$B$8:$U$58,20,0)</f>
        <v>15176795.960000001</v>
      </c>
      <c r="L39" s="22">
        <v>52088811.410000004</v>
      </c>
      <c r="M39" s="26">
        <f t="shared" si="0"/>
        <v>2.6780107502998653E-4</v>
      </c>
      <c r="N39" s="1"/>
      <c r="P39" s="19"/>
    </row>
    <row r="40" spans="1:16" x14ac:dyDescent="0.25">
      <c r="A40" s="25">
        <f t="shared" si="1"/>
        <v>25</v>
      </c>
      <c r="B40" s="11" t="s">
        <v>84</v>
      </c>
      <c r="C40" s="12" t="s">
        <v>85</v>
      </c>
      <c r="D40" s="13" t="s">
        <v>14</v>
      </c>
      <c r="E40" s="14"/>
      <c r="F40" s="14"/>
      <c r="G40" s="37">
        <f>VLOOKUP(B40,[1]Brokers!$B$8:$I$58,8,0)</f>
        <v>0</v>
      </c>
      <c r="H40" s="15">
        <f>VLOOKUP(B40,[1]Brokers!$B$8:$N$58,13,0)</f>
        <v>29232000.699999999</v>
      </c>
      <c r="I40" s="15">
        <v>0</v>
      </c>
      <c r="J40" s="15">
        <f>VLOOKUP(B40,[1]Brokers!$B$8:$S$58,18,0)</f>
        <v>0</v>
      </c>
      <c r="K40" s="22">
        <f>VLOOKUP(B40,[1]Brokers!$B$8:$U$58,20,0)</f>
        <v>29232000.699999999</v>
      </c>
      <c r="L40" s="22">
        <v>41641285.009999998</v>
      </c>
      <c r="M40" s="26">
        <f t="shared" si="0"/>
        <v>2.1408783555324482E-4</v>
      </c>
      <c r="P40" s="19"/>
    </row>
    <row r="41" spans="1:16" x14ac:dyDescent="0.25">
      <c r="A41" s="25">
        <f t="shared" si="1"/>
        <v>26</v>
      </c>
      <c r="B41" s="11" t="s">
        <v>57</v>
      </c>
      <c r="C41" s="12" t="s">
        <v>58</v>
      </c>
      <c r="D41" s="13" t="s">
        <v>14</v>
      </c>
      <c r="E41" s="14"/>
      <c r="F41" s="14"/>
      <c r="G41" s="37">
        <f>VLOOKUP(B41,[1]Brokers!$B$8:$I$58,8,0)</f>
        <v>0</v>
      </c>
      <c r="H41" s="15">
        <f>VLOOKUP(B41,[1]Brokers!$B$8:$N$58,13,0)</f>
        <v>5462802.3099999996</v>
      </c>
      <c r="I41" s="15">
        <v>0</v>
      </c>
      <c r="J41" s="15">
        <f>VLOOKUP(B41,[1]Brokers!$B$8:$S$58,18,0)</f>
        <v>0</v>
      </c>
      <c r="K41" s="22">
        <f>VLOOKUP(B41,[1]Brokers!$B$8:$U$58,20,0)</f>
        <v>5462802.3099999996</v>
      </c>
      <c r="L41" s="22">
        <v>25567785.009999998</v>
      </c>
      <c r="M41" s="26">
        <f t="shared" si="0"/>
        <v>1.3145011618558592E-4</v>
      </c>
      <c r="P41" s="19"/>
    </row>
    <row r="42" spans="1:16" x14ac:dyDescent="0.25">
      <c r="A42" s="25">
        <v>27</v>
      </c>
      <c r="B42" s="11" t="s">
        <v>52</v>
      </c>
      <c r="C42" s="12" t="s">
        <v>53</v>
      </c>
      <c r="D42" s="13" t="s">
        <v>14</v>
      </c>
      <c r="E42" s="14"/>
      <c r="F42" s="14"/>
      <c r="G42" s="37">
        <f>VLOOKUP(B42,[1]Brokers!$B$8:$I$58,8,0)</f>
        <v>0</v>
      </c>
      <c r="H42" s="15">
        <f>VLOOKUP(B42,[1]Brokers!$B$8:$N$58,13,0)</f>
        <v>1879328.2</v>
      </c>
      <c r="I42" s="15">
        <v>0</v>
      </c>
      <c r="J42" s="15">
        <f>VLOOKUP(B42,[1]Brokers!$B$8:$S$58,18,0)</f>
        <v>0</v>
      </c>
      <c r="K42" s="22">
        <f>VLOOKUP(B42,[1]Brokers!$B$8:$U$58,20,0)</f>
        <v>1879328.2</v>
      </c>
      <c r="L42" s="22">
        <v>13857603.199999999</v>
      </c>
      <c r="M42" s="26">
        <f t="shared" si="0"/>
        <v>7.1245262347962283E-5</v>
      </c>
      <c r="P42" s="19"/>
    </row>
    <row r="43" spans="1:16" x14ac:dyDescent="0.25">
      <c r="A43" s="25">
        <f t="shared" si="1"/>
        <v>28</v>
      </c>
      <c r="B43" s="11" t="s">
        <v>67</v>
      </c>
      <c r="C43" s="12" t="s">
        <v>68</v>
      </c>
      <c r="D43" s="13" t="s">
        <v>14</v>
      </c>
      <c r="E43" s="14"/>
      <c r="F43" s="14"/>
      <c r="G43" s="37">
        <f>VLOOKUP(B43,[1]Brokers!$B$8:$I$58,8,0)</f>
        <v>0</v>
      </c>
      <c r="H43" s="15">
        <f>VLOOKUP(B43,[1]Brokers!$B$8:$N$58,13,0)</f>
        <v>6837121.3699999992</v>
      </c>
      <c r="I43" s="15">
        <v>0</v>
      </c>
      <c r="J43" s="15">
        <f>VLOOKUP(B43,[1]Brokers!$B$8:$S$58,18,0)</f>
        <v>0</v>
      </c>
      <c r="K43" s="22">
        <f>VLOOKUP(B43,[1]Brokers!$B$8:$U$58,20,0)</f>
        <v>6837121.3699999992</v>
      </c>
      <c r="L43" s="22">
        <v>11776454.169999998</v>
      </c>
      <c r="M43" s="26">
        <f t="shared" si="0"/>
        <v>6.0545575938442537E-5</v>
      </c>
      <c r="P43" s="19"/>
    </row>
    <row r="44" spans="1:16" x14ac:dyDescent="0.25">
      <c r="A44" s="25">
        <f t="shared" si="1"/>
        <v>29</v>
      </c>
      <c r="B44" s="11" t="s">
        <v>61</v>
      </c>
      <c r="C44" s="12" t="s">
        <v>62</v>
      </c>
      <c r="D44" s="13" t="s">
        <v>14</v>
      </c>
      <c r="E44" s="14"/>
      <c r="F44" s="14"/>
      <c r="G44" s="37">
        <f>VLOOKUP(B44,[1]Brokers!$B$8:$I$58,8,0)</f>
        <v>0</v>
      </c>
      <c r="H44" s="15">
        <f>VLOOKUP(B44,[1]Brokers!$B$8:$N$58,13,0)</f>
        <v>9161332.8000000007</v>
      </c>
      <c r="I44" s="15">
        <v>0</v>
      </c>
      <c r="J44" s="15">
        <f>VLOOKUP(B44,[1]Brokers!$B$8:$S$58,18,0)</f>
        <v>0</v>
      </c>
      <c r="K44" s="22">
        <f>VLOOKUP(B44,[1]Brokers!$B$8:$U$58,20,0)</f>
        <v>9161332.8000000007</v>
      </c>
      <c r="L44" s="22">
        <v>11579964.32</v>
      </c>
      <c r="M44" s="26">
        <f t="shared" si="0"/>
        <v>5.9535374483694459E-5</v>
      </c>
      <c r="P44" s="19"/>
    </row>
    <row r="45" spans="1:16" x14ac:dyDescent="0.25">
      <c r="A45" s="25">
        <f t="shared" si="1"/>
        <v>30</v>
      </c>
      <c r="B45" s="11" t="s">
        <v>48</v>
      </c>
      <c r="C45" s="12" t="s">
        <v>49</v>
      </c>
      <c r="D45" s="13" t="s">
        <v>14</v>
      </c>
      <c r="E45" s="14"/>
      <c r="F45" s="14"/>
      <c r="G45" s="37">
        <f>VLOOKUP(B45,[1]Brokers!$B$8:$I$58,8,0)</f>
        <v>0</v>
      </c>
      <c r="H45" s="15">
        <f>VLOOKUP(B45,[1]Brokers!$B$8:$N$58,13,0)</f>
        <v>6300620</v>
      </c>
      <c r="I45" s="15">
        <v>0</v>
      </c>
      <c r="J45" s="15">
        <f>VLOOKUP(B45,[1]Brokers!$B$8:$S$58,18,0)</f>
        <v>0</v>
      </c>
      <c r="K45" s="22">
        <f>VLOOKUP(B45,[1]Brokers!$B$8:$U$58,20,0)</f>
        <v>6300620</v>
      </c>
      <c r="L45" s="22">
        <v>6783265</v>
      </c>
      <c r="M45" s="26">
        <f t="shared" si="0"/>
        <v>3.4874392600644701E-5</v>
      </c>
      <c r="P45" s="19"/>
    </row>
    <row r="46" spans="1:16" x14ac:dyDescent="0.25">
      <c r="A46" s="25">
        <f t="shared" si="1"/>
        <v>31</v>
      </c>
      <c r="B46" s="11" t="s">
        <v>34</v>
      </c>
      <c r="C46" s="12" t="s">
        <v>35</v>
      </c>
      <c r="D46" s="13" t="s">
        <v>14</v>
      </c>
      <c r="E46" s="13" t="s">
        <v>14</v>
      </c>
      <c r="F46" s="13" t="s">
        <v>14</v>
      </c>
      <c r="G46" s="37">
        <f>VLOOKUP(B46,[1]Brokers!$B$8:$I$58,8,0)</f>
        <v>0</v>
      </c>
      <c r="H46" s="15">
        <f>VLOOKUP(B46,[1]Brokers!$B$8:$N$58,13,0)</f>
        <v>1213172.2</v>
      </c>
      <c r="I46" s="15">
        <v>0</v>
      </c>
      <c r="J46" s="15">
        <f>VLOOKUP(B46,[1]Brokers!$B$8:$S$58,18,0)</f>
        <v>0</v>
      </c>
      <c r="K46" s="22">
        <f>VLOOKUP(B46,[1]Brokers!$B$8:$U$58,20,0)</f>
        <v>1213172.2</v>
      </c>
      <c r="L46" s="22">
        <v>4522192.2</v>
      </c>
      <c r="M46" s="26">
        <f t="shared" si="0"/>
        <v>2.3249674927689424E-5</v>
      </c>
      <c r="P46" s="19"/>
    </row>
    <row r="47" spans="1:16" x14ac:dyDescent="0.25">
      <c r="A47" s="25">
        <f t="shared" si="1"/>
        <v>32</v>
      </c>
      <c r="B47" s="11" t="s">
        <v>63</v>
      </c>
      <c r="C47" s="12" t="s">
        <v>64</v>
      </c>
      <c r="D47" s="13" t="s">
        <v>14</v>
      </c>
      <c r="E47" s="14"/>
      <c r="F47" s="14"/>
      <c r="G47" s="37">
        <f>VLOOKUP(B47,[1]Brokers!$B$8:$I$58,8,0)</f>
        <v>0</v>
      </c>
      <c r="H47" s="15">
        <f>VLOOKUP(B47,[1]Brokers!$B$8:$N$58,13,0)</f>
        <v>1383183.01</v>
      </c>
      <c r="I47" s="15">
        <v>0</v>
      </c>
      <c r="J47" s="15">
        <f>VLOOKUP(B47,[1]Brokers!$B$8:$S$58,18,0)</f>
        <v>0</v>
      </c>
      <c r="K47" s="22">
        <f>VLOOKUP(B47,[1]Brokers!$B$8:$U$58,20,0)</f>
        <v>1383183.01</v>
      </c>
      <c r="L47" s="22">
        <v>3388389.06</v>
      </c>
      <c r="M47" s="26">
        <f t="shared" si="0"/>
        <v>1.7420520997214391E-5</v>
      </c>
      <c r="P47" s="19"/>
    </row>
    <row r="48" spans="1:16" x14ac:dyDescent="0.25">
      <c r="A48" s="25">
        <f t="shared" si="1"/>
        <v>33</v>
      </c>
      <c r="B48" s="11" t="s">
        <v>42</v>
      </c>
      <c r="C48" s="12" t="s">
        <v>43</v>
      </c>
      <c r="D48" s="13" t="s">
        <v>14</v>
      </c>
      <c r="E48" s="14"/>
      <c r="F48" s="14"/>
      <c r="G48" s="37">
        <f>VLOOKUP(B48,[1]Brokers!$B$8:$I$58,8,0)</f>
        <v>0</v>
      </c>
      <c r="H48" s="15">
        <f>VLOOKUP(B48,[1]Brokers!$B$8:$N$58,13,0)</f>
        <v>2836880</v>
      </c>
      <c r="I48" s="15">
        <v>0</v>
      </c>
      <c r="J48" s="15">
        <f>VLOOKUP(B48,[1]Brokers!$B$8:$S$58,18,0)</f>
        <v>0</v>
      </c>
      <c r="K48" s="22">
        <f>VLOOKUP(B48,[1]Brokers!$B$8:$U$58,20,0)</f>
        <v>2836880</v>
      </c>
      <c r="L48" s="22">
        <v>2932880</v>
      </c>
      <c r="M48" s="26">
        <f t="shared" ref="M48:M79" si="2">L48/$L$67</f>
        <v>1.50786396478066E-5</v>
      </c>
      <c r="P48" s="19"/>
    </row>
    <row r="49" spans="1:16" x14ac:dyDescent="0.25">
      <c r="A49" s="25">
        <f t="shared" si="1"/>
        <v>34</v>
      </c>
      <c r="B49" s="11" t="s">
        <v>96</v>
      </c>
      <c r="C49" s="12" t="s">
        <v>97</v>
      </c>
      <c r="D49" s="13" t="s">
        <v>14</v>
      </c>
      <c r="E49" s="14"/>
      <c r="F49" s="14"/>
      <c r="G49" s="37">
        <f>VLOOKUP(B49,[1]Brokers!$B$8:$I$58,8,0)</f>
        <v>0</v>
      </c>
      <c r="H49" s="15">
        <f>VLOOKUP(B49,[1]Brokers!$B$8:$N$58,13,0)</f>
        <v>685939.51</v>
      </c>
      <c r="I49" s="15">
        <v>0</v>
      </c>
      <c r="J49" s="15">
        <f>VLOOKUP(B49,[1]Brokers!$B$8:$S$58,18,0)</f>
        <v>0</v>
      </c>
      <c r="K49" s="22">
        <f>VLOOKUP(B49,[1]Brokers!$B$8:$U$58,20,0)</f>
        <v>685939.51</v>
      </c>
      <c r="L49" s="22">
        <v>2896514.8600000003</v>
      </c>
      <c r="M49" s="26">
        <f t="shared" si="2"/>
        <v>1.4891677739442797E-5</v>
      </c>
      <c r="P49" s="19"/>
    </row>
    <row r="50" spans="1:16" x14ac:dyDescent="0.25">
      <c r="A50" s="25">
        <f t="shared" si="1"/>
        <v>35</v>
      </c>
      <c r="B50" s="11" t="s">
        <v>46</v>
      </c>
      <c r="C50" s="12" t="s">
        <v>47</v>
      </c>
      <c r="D50" s="13" t="s">
        <v>14</v>
      </c>
      <c r="E50" s="14"/>
      <c r="F50" s="14"/>
      <c r="G50" s="37">
        <f>VLOOKUP(B50,[1]Brokers!$B$8:$I$58,8,0)</f>
        <v>0</v>
      </c>
      <c r="H50" s="15">
        <f>VLOOKUP(B50,[1]Brokers!$B$8:$N$58,13,0)</f>
        <v>785903</v>
      </c>
      <c r="I50" s="15">
        <v>0</v>
      </c>
      <c r="J50" s="15">
        <f>VLOOKUP(B50,[1]Brokers!$B$8:$S$58,18,0)</f>
        <v>0</v>
      </c>
      <c r="K50" s="22">
        <f>VLOOKUP(B50,[1]Brokers!$B$8:$U$58,20,0)</f>
        <v>785903</v>
      </c>
      <c r="L50" s="22">
        <v>1394471</v>
      </c>
      <c r="M50" s="26">
        <f t="shared" si="2"/>
        <v>7.1693099302789469E-6</v>
      </c>
      <c r="P50" s="19"/>
    </row>
    <row r="51" spans="1:16" x14ac:dyDescent="0.25">
      <c r="A51" s="25">
        <f t="shared" si="1"/>
        <v>36</v>
      </c>
      <c r="B51" s="11" t="s">
        <v>59</v>
      </c>
      <c r="C51" s="12" t="s">
        <v>60</v>
      </c>
      <c r="D51" s="13" t="s">
        <v>14</v>
      </c>
      <c r="E51" s="14"/>
      <c r="F51" s="14"/>
      <c r="G51" s="37">
        <f>VLOOKUP(B51,[1]Brokers!$B$8:$I$58,8,0)</f>
        <v>0</v>
      </c>
      <c r="H51" s="15">
        <f>VLOOKUP(B51,[1]Brokers!$B$8:$N$58,13,0)</f>
        <v>0</v>
      </c>
      <c r="I51" s="15">
        <v>0</v>
      </c>
      <c r="J51" s="15">
        <f>VLOOKUP(B51,[1]Brokers!$B$8:$S$58,18,0)</f>
        <v>0</v>
      </c>
      <c r="K51" s="22">
        <f>VLOOKUP(B51,[1]Brokers!$B$8:$U$58,20,0)</f>
        <v>0</v>
      </c>
      <c r="L51" s="22">
        <v>1299200</v>
      </c>
      <c r="M51" s="26">
        <f t="shared" si="2"/>
        <v>6.679498864743984E-6</v>
      </c>
      <c r="P51" s="19"/>
    </row>
    <row r="52" spans="1:16" x14ac:dyDescent="0.25">
      <c r="A52" s="25">
        <f t="shared" si="1"/>
        <v>37</v>
      </c>
      <c r="B52" s="11" t="s">
        <v>50</v>
      </c>
      <c r="C52" s="12" t="s">
        <v>51</v>
      </c>
      <c r="D52" s="13" t="s">
        <v>14</v>
      </c>
      <c r="E52" s="14"/>
      <c r="F52" s="13" t="s">
        <v>14</v>
      </c>
      <c r="G52" s="37">
        <f>VLOOKUP(B52,[1]Brokers!$B$8:$I$58,8,0)</f>
        <v>0</v>
      </c>
      <c r="H52" s="15">
        <f>VLOOKUP(B52,[1]Brokers!$B$8:$N$58,13,0)</f>
        <v>225084.2</v>
      </c>
      <c r="I52" s="15">
        <v>0</v>
      </c>
      <c r="J52" s="15">
        <f>VLOOKUP(B52,[1]Brokers!$B$8:$S$58,18,0)</f>
        <v>0</v>
      </c>
      <c r="K52" s="22">
        <f>VLOOKUP(B52,[1]Brokers!$B$8:$U$58,20,0)</f>
        <v>225084.2</v>
      </c>
      <c r="L52" s="22">
        <v>535084.19999999995</v>
      </c>
      <c r="M52" s="26">
        <f t="shared" si="2"/>
        <v>2.7509962334070525E-6</v>
      </c>
      <c r="P52" s="19"/>
    </row>
    <row r="53" spans="1:16" x14ac:dyDescent="0.25">
      <c r="A53" s="25">
        <f t="shared" si="1"/>
        <v>38</v>
      </c>
      <c r="B53" s="11" t="s">
        <v>108</v>
      </c>
      <c r="C53" s="12" t="s">
        <v>119</v>
      </c>
      <c r="D53" s="13" t="s">
        <v>14</v>
      </c>
      <c r="E53" s="14"/>
      <c r="F53" s="14"/>
      <c r="G53" s="37">
        <f>VLOOKUP(B53,[1]Brokers!$B$8:$I$58,8,0)</f>
        <v>0</v>
      </c>
      <c r="H53" s="15">
        <f>VLOOKUP(B53,[1]Brokers!$B$8:$N$58,13,0)</f>
        <v>66442</v>
      </c>
      <c r="I53" s="15"/>
      <c r="J53" s="15">
        <f>VLOOKUP(B53,[1]Brokers!$B$8:$S$58,18,0)</f>
        <v>0</v>
      </c>
      <c r="K53" s="22">
        <f>VLOOKUP(B53,[1]Brokers!$B$8:$U$58,20,0)</f>
        <v>66442</v>
      </c>
      <c r="L53" s="22">
        <v>105553.24</v>
      </c>
      <c r="M53" s="26">
        <f t="shared" si="2"/>
        <v>5.4267452797879415E-7</v>
      </c>
      <c r="P53" s="19"/>
    </row>
    <row r="54" spans="1:16" x14ac:dyDescent="0.25">
      <c r="A54" s="25">
        <f t="shared" si="1"/>
        <v>39</v>
      </c>
      <c r="B54" s="11" t="s">
        <v>116</v>
      </c>
      <c r="C54" s="12" t="s">
        <v>115</v>
      </c>
      <c r="D54" s="13" t="s">
        <v>14</v>
      </c>
      <c r="E54" s="13"/>
      <c r="F54" s="14"/>
      <c r="G54" s="37">
        <f>VLOOKUP(B54,[1]Brokers!$B$8:$I$58,8,0)</f>
        <v>0</v>
      </c>
      <c r="H54" s="15">
        <f>VLOOKUP(B54,[1]Brokers!$B$8:$N$58,13,0)</f>
        <v>285</v>
      </c>
      <c r="I54" s="15">
        <v>0</v>
      </c>
      <c r="J54" s="15">
        <f>VLOOKUP(B54,[1]Brokers!$B$8:$S$58,18,0)</f>
        <v>0</v>
      </c>
      <c r="K54" s="22">
        <f>VLOOKUP(B54,[1]Brokers!$B$8:$U$58,20,0)</f>
        <v>285</v>
      </c>
      <c r="L54" s="22">
        <v>5700</v>
      </c>
      <c r="M54" s="26">
        <f t="shared" si="2"/>
        <v>2.9305067371490692E-8</v>
      </c>
      <c r="P54" s="19"/>
    </row>
    <row r="55" spans="1:16" s="17" customFormat="1" x14ac:dyDescent="0.25">
      <c r="A55" s="25">
        <f t="shared" si="1"/>
        <v>40</v>
      </c>
      <c r="B55" s="11" t="s">
        <v>86</v>
      </c>
      <c r="C55" s="12" t="s">
        <v>87</v>
      </c>
      <c r="D55" s="13" t="s">
        <v>14</v>
      </c>
      <c r="E55" s="14"/>
      <c r="F55" s="14"/>
      <c r="G55" s="37">
        <f>VLOOKUP(B55,[1]Brokers!$B$8:$I$58,8,0)</f>
        <v>0</v>
      </c>
      <c r="H55" s="15">
        <f>VLOOKUP(B55,[1]Brokers!$B$8:$N$58,13,0)</f>
        <v>0</v>
      </c>
      <c r="I55" s="15">
        <v>0</v>
      </c>
      <c r="J55" s="15">
        <f>VLOOKUP(B55,[1]Brokers!$B$8:$S$58,18,0)</f>
        <v>0</v>
      </c>
      <c r="K55" s="22">
        <f>VLOOKUP(B55,[1]Brokers!$B$8:$U$58,20,0)</f>
        <v>0</v>
      </c>
      <c r="L55" s="22">
        <v>0</v>
      </c>
      <c r="M55" s="26">
        <f t="shared" si="2"/>
        <v>0</v>
      </c>
      <c r="N55" s="16"/>
      <c r="P55" s="19"/>
    </row>
    <row r="56" spans="1:16" x14ac:dyDescent="0.25">
      <c r="A56" s="25">
        <f t="shared" si="1"/>
        <v>41</v>
      </c>
      <c r="B56" s="11" t="s">
        <v>82</v>
      </c>
      <c r="C56" s="12" t="s">
        <v>83</v>
      </c>
      <c r="D56" s="13" t="s">
        <v>14</v>
      </c>
      <c r="E56" s="13" t="s">
        <v>14</v>
      </c>
      <c r="F56" s="13" t="s">
        <v>14</v>
      </c>
      <c r="G56" s="37">
        <f>VLOOKUP(B56,[1]Brokers!$B$8:$I$58,8,0)</f>
        <v>0</v>
      </c>
      <c r="H56" s="15">
        <f>VLOOKUP(B56,[1]Brokers!$B$8:$N$58,13,0)</f>
        <v>0</v>
      </c>
      <c r="I56" s="15">
        <v>0</v>
      </c>
      <c r="J56" s="15">
        <f>VLOOKUP(B56,[1]Brokers!$B$8:$S$58,18,0)</f>
        <v>0</v>
      </c>
      <c r="K56" s="22">
        <f>VLOOKUP(B56,[1]Brokers!$B$8:$U$58,20,0)</f>
        <v>0</v>
      </c>
      <c r="L56" s="22">
        <v>0</v>
      </c>
      <c r="M56" s="26">
        <f t="shared" si="2"/>
        <v>0</v>
      </c>
      <c r="P56" s="19"/>
    </row>
    <row r="57" spans="1:16" x14ac:dyDescent="0.25">
      <c r="A57" s="25">
        <f t="shared" si="1"/>
        <v>42</v>
      </c>
      <c r="B57" s="11" t="s">
        <v>77</v>
      </c>
      <c r="C57" s="12" t="s">
        <v>78</v>
      </c>
      <c r="D57" s="13" t="s">
        <v>14</v>
      </c>
      <c r="E57" s="14"/>
      <c r="F57" s="14"/>
      <c r="G57" s="37">
        <f>VLOOKUP(B57,[1]Brokers!$B$8:$I$58,8,0)</f>
        <v>0</v>
      </c>
      <c r="H57" s="15">
        <f>VLOOKUP(B57,[1]Brokers!$B$8:$N$58,13,0)</f>
        <v>0</v>
      </c>
      <c r="I57" s="15">
        <v>0</v>
      </c>
      <c r="J57" s="15">
        <f>VLOOKUP(B57,[1]Brokers!$B$8:$S$58,18,0)</f>
        <v>0</v>
      </c>
      <c r="K57" s="22">
        <f>VLOOKUP(B57,[1]Brokers!$B$8:$U$58,20,0)</f>
        <v>0</v>
      </c>
      <c r="L57" s="22">
        <v>0</v>
      </c>
      <c r="M57" s="26">
        <f t="shared" si="2"/>
        <v>0</v>
      </c>
      <c r="P57" s="19"/>
    </row>
    <row r="58" spans="1:16" x14ac:dyDescent="0.25">
      <c r="A58" s="25">
        <f t="shared" si="1"/>
        <v>43</v>
      </c>
      <c r="B58" s="11" t="s">
        <v>65</v>
      </c>
      <c r="C58" s="12" t="s">
        <v>66</v>
      </c>
      <c r="D58" s="13" t="s">
        <v>14</v>
      </c>
      <c r="E58" s="14"/>
      <c r="F58" s="14"/>
      <c r="G58" s="37">
        <f>VLOOKUP(B58,[1]Brokers!$B$8:$I$58,8,0)</f>
        <v>0</v>
      </c>
      <c r="H58" s="15">
        <f>VLOOKUP(B58,[1]Brokers!$B$8:$N$58,13,0)</f>
        <v>0</v>
      </c>
      <c r="I58" s="15">
        <v>0</v>
      </c>
      <c r="J58" s="15">
        <f>VLOOKUP(B58,[1]Brokers!$B$8:$S$58,18,0)</f>
        <v>0</v>
      </c>
      <c r="K58" s="22">
        <f>VLOOKUP(B58,[1]Brokers!$B$8:$U$58,20,0)</f>
        <v>0</v>
      </c>
      <c r="L58" s="22">
        <v>0</v>
      </c>
      <c r="M58" s="26">
        <f t="shared" si="2"/>
        <v>0</v>
      </c>
      <c r="P58" s="19"/>
    </row>
    <row r="59" spans="1:16" x14ac:dyDescent="0.25">
      <c r="A59" s="25">
        <v>44</v>
      </c>
      <c r="B59" s="11" t="s">
        <v>44</v>
      </c>
      <c r="C59" s="12" t="s">
        <v>45</v>
      </c>
      <c r="D59" s="13" t="s">
        <v>14</v>
      </c>
      <c r="E59" s="14"/>
      <c r="F59" s="14"/>
      <c r="G59" s="37">
        <f>VLOOKUP(B59,[1]Brokers!$B$8:$I$58,8,0)</f>
        <v>0</v>
      </c>
      <c r="H59" s="15">
        <f>VLOOKUP(B59,[1]Brokers!$B$8:$N$58,13,0)</f>
        <v>0</v>
      </c>
      <c r="I59" s="15">
        <v>0</v>
      </c>
      <c r="J59" s="15">
        <f>VLOOKUP(B59,[1]Brokers!$B$8:$S$58,18,0)</f>
        <v>0</v>
      </c>
      <c r="K59" s="22">
        <f>VLOOKUP(B59,[1]Brokers!$B$8:$U$58,20,0)</f>
        <v>0</v>
      </c>
      <c r="L59" s="22">
        <v>0</v>
      </c>
      <c r="M59" s="26">
        <f t="shared" si="2"/>
        <v>0</v>
      </c>
      <c r="P59" s="19"/>
    </row>
    <row r="60" spans="1:16" x14ac:dyDescent="0.25">
      <c r="A60" s="25">
        <v>45</v>
      </c>
      <c r="B60" s="11" t="s">
        <v>75</v>
      </c>
      <c r="C60" s="12" t="s">
        <v>76</v>
      </c>
      <c r="D60" s="13" t="s">
        <v>14</v>
      </c>
      <c r="E60" s="14"/>
      <c r="F60" s="14"/>
      <c r="G60" s="37">
        <f>VLOOKUP(B60,[1]Brokers!$B$8:$I$58,8,0)</f>
        <v>0</v>
      </c>
      <c r="H60" s="15">
        <f>VLOOKUP(B60,[1]Brokers!$B$8:$N$58,13,0)</f>
        <v>0</v>
      </c>
      <c r="I60" s="15">
        <v>0</v>
      </c>
      <c r="J60" s="15">
        <f>VLOOKUP(B60,[1]Brokers!$B$8:$S$58,18,0)</f>
        <v>0</v>
      </c>
      <c r="K60" s="22">
        <f>VLOOKUP(B60,[1]Brokers!$B$8:$U$58,20,0)</f>
        <v>0</v>
      </c>
      <c r="L60" s="22">
        <v>0</v>
      </c>
      <c r="M60" s="26">
        <f t="shared" si="2"/>
        <v>0</v>
      </c>
      <c r="P60" s="19"/>
    </row>
    <row r="61" spans="1:16" x14ac:dyDescent="0.25">
      <c r="A61" s="25">
        <v>46</v>
      </c>
      <c r="B61" s="11" t="s">
        <v>107</v>
      </c>
      <c r="C61" s="12" t="s">
        <v>70</v>
      </c>
      <c r="D61" s="13" t="s">
        <v>14</v>
      </c>
      <c r="E61" s="14"/>
      <c r="F61" s="14"/>
      <c r="G61" s="37">
        <f>VLOOKUP(B61,[1]Brokers!$B$8:$I$58,8,0)</f>
        <v>0</v>
      </c>
      <c r="H61" s="15">
        <f>VLOOKUP(B61,[1]Brokers!$B$8:$N$58,13,0)</f>
        <v>0</v>
      </c>
      <c r="I61" s="15"/>
      <c r="J61" s="15">
        <f>VLOOKUP(B61,[1]Brokers!$B$8:$S$58,18,0)</f>
        <v>0</v>
      </c>
      <c r="K61" s="22">
        <f>VLOOKUP(B61,[1]Brokers!$B$8:$U$58,20,0)</f>
        <v>0</v>
      </c>
      <c r="L61" s="22">
        <v>0</v>
      </c>
      <c r="M61" s="26">
        <f t="shared" si="2"/>
        <v>0</v>
      </c>
      <c r="P61" s="19"/>
    </row>
    <row r="62" spans="1:16" x14ac:dyDescent="0.25">
      <c r="A62" s="25">
        <v>47</v>
      </c>
      <c r="B62" s="11" t="s">
        <v>91</v>
      </c>
      <c r="C62" s="12" t="s">
        <v>90</v>
      </c>
      <c r="D62" s="13" t="s">
        <v>14</v>
      </c>
      <c r="E62" s="14"/>
      <c r="F62" s="14"/>
      <c r="G62" s="37">
        <f>VLOOKUP(B62,[1]Brokers!$B$8:$I$58,8,0)</f>
        <v>0</v>
      </c>
      <c r="H62" s="15">
        <f>VLOOKUP(B62,[1]Brokers!$B$8:$N$58,13,0)</f>
        <v>0</v>
      </c>
      <c r="I62" s="15">
        <v>0</v>
      </c>
      <c r="J62" s="15">
        <f>VLOOKUP(B62,[1]Brokers!$B$8:$S$58,18,0)</f>
        <v>0</v>
      </c>
      <c r="K62" s="22">
        <f>VLOOKUP(B62,[1]Brokers!$B$8:$U$58,20,0)</f>
        <v>0</v>
      </c>
      <c r="L62" s="22">
        <v>0</v>
      </c>
      <c r="M62" s="26">
        <f t="shared" si="2"/>
        <v>0</v>
      </c>
      <c r="P62" s="19"/>
    </row>
    <row r="63" spans="1:16" x14ac:dyDescent="0.25">
      <c r="A63" s="25">
        <v>48</v>
      </c>
      <c r="B63" s="11" t="s">
        <v>54</v>
      </c>
      <c r="C63" s="12" t="s">
        <v>55</v>
      </c>
      <c r="D63" s="13" t="s">
        <v>14</v>
      </c>
      <c r="E63" s="13" t="s">
        <v>14</v>
      </c>
      <c r="F63" s="13" t="s">
        <v>14</v>
      </c>
      <c r="G63" s="37">
        <f>VLOOKUP(B63,[1]Brokers!$B$8:$I$58,8,0)</f>
        <v>0</v>
      </c>
      <c r="H63" s="15">
        <f>VLOOKUP(B63,[1]Brokers!$B$8:$N$58,13,0)</f>
        <v>0</v>
      </c>
      <c r="I63" s="15">
        <v>0</v>
      </c>
      <c r="J63" s="15">
        <f>VLOOKUP(B63,[1]Brokers!$B$8:$S$58,18,0)</f>
        <v>0</v>
      </c>
      <c r="K63" s="22">
        <f>VLOOKUP(B63,[1]Brokers!$B$8:$U$58,20,0)</f>
        <v>0</v>
      </c>
      <c r="L63" s="22">
        <v>0</v>
      </c>
      <c r="M63" s="26">
        <f t="shared" si="2"/>
        <v>0</v>
      </c>
      <c r="P63" s="19"/>
    </row>
    <row r="64" spans="1:16" x14ac:dyDescent="0.25">
      <c r="A64" s="25">
        <v>49</v>
      </c>
      <c r="B64" s="11" t="s">
        <v>56</v>
      </c>
      <c r="C64" s="12" t="s">
        <v>118</v>
      </c>
      <c r="D64" s="13" t="s">
        <v>14</v>
      </c>
      <c r="E64" s="14"/>
      <c r="F64" s="14"/>
      <c r="G64" s="37">
        <f>VLOOKUP(B64,[1]Brokers!$B$8:$I$58,8,0)</f>
        <v>0</v>
      </c>
      <c r="H64" s="15">
        <f>VLOOKUP(B64,[1]Brokers!$B$8:$N$58,13,0)</f>
        <v>0</v>
      </c>
      <c r="I64" s="15">
        <v>0</v>
      </c>
      <c r="J64" s="15">
        <f>VLOOKUP(B64,[1]Brokers!$B$8:$S$58,18,0)</f>
        <v>0</v>
      </c>
      <c r="K64" s="22">
        <f>VLOOKUP(B64,[1]Brokers!$B$8:$U$58,20,0)</f>
        <v>0</v>
      </c>
      <c r="L64" s="22">
        <v>0</v>
      </c>
      <c r="M64" s="26">
        <f t="shared" si="2"/>
        <v>0</v>
      </c>
      <c r="P64" s="19"/>
    </row>
    <row r="65" spans="1:16" x14ac:dyDescent="0.25">
      <c r="A65" s="25">
        <v>50</v>
      </c>
      <c r="B65" s="11" t="s">
        <v>93</v>
      </c>
      <c r="C65" s="12" t="s">
        <v>100</v>
      </c>
      <c r="D65" s="13" t="s">
        <v>14</v>
      </c>
      <c r="E65" s="14"/>
      <c r="F65" s="14"/>
      <c r="G65" s="37">
        <f>VLOOKUP(B65,[1]Brokers!$B$8:$I$58,8,0)</f>
        <v>0</v>
      </c>
      <c r="H65" s="15">
        <f>VLOOKUP(B65,[1]Brokers!$B$8:$N$58,13,0)</f>
        <v>0</v>
      </c>
      <c r="I65" s="15">
        <v>0</v>
      </c>
      <c r="J65" s="15">
        <f>VLOOKUP(B65,[1]Brokers!$B$8:$S$58,18,0)</f>
        <v>0</v>
      </c>
      <c r="K65" s="22">
        <f>VLOOKUP(B65,[1]Brokers!$B$8:$U$58,20,0)</f>
        <v>0</v>
      </c>
      <c r="L65" s="22">
        <v>0</v>
      </c>
      <c r="M65" s="26">
        <f t="shared" si="2"/>
        <v>0</v>
      </c>
      <c r="P65" s="19"/>
    </row>
    <row r="66" spans="1:16" ht="13.5" customHeight="1" x14ac:dyDescent="0.25">
      <c r="A66" s="25">
        <v>51</v>
      </c>
      <c r="B66" s="11" t="s">
        <v>113</v>
      </c>
      <c r="C66" s="12" t="s">
        <v>114</v>
      </c>
      <c r="D66" s="13" t="s">
        <v>14</v>
      </c>
      <c r="E66" s="14"/>
      <c r="F66" s="14"/>
      <c r="G66" s="37">
        <f>VLOOKUP(B66,[1]Brokers!$B$8:$I$58,8,0)</f>
        <v>0</v>
      </c>
      <c r="H66" s="15">
        <f>VLOOKUP(B66,[1]Brokers!$B$8:$N$58,13,0)</f>
        <v>0</v>
      </c>
      <c r="I66" s="15"/>
      <c r="J66" s="15">
        <f>VLOOKUP(B66,[1]Brokers!$B$8:$S$58,18,0)</f>
        <v>0</v>
      </c>
      <c r="K66" s="22">
        <f>VLOOKUP(B66,[1]Brokers!$B$8:$U$58,20,0)</f>
        <v>0</v>
      </c>
      <c r="L66" s="22">
        <v>0</v>
      </c>
      <c r="M66" s="26">
        <f t="shared" si="2"/>
        <v>0</v>
      </c>
      <c r="P66" s="19"/>
    </row>
    <row r="67" spans="1:16" ht="16.5" customHeight="1" thickBot="1" x14ac:dyDescent="0.3">
      <c r="A67" s="64" t="s">
        <v>6</v>
      </c>
      <c r="B67" s="65"/>
      <c r="C67" s="66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v>17808000000</v>
      </c>
      <c r="H67" s="31">
        <v>33676327854.16</v>
      </c>
      <c r="I67" s="28">
        <f>SUM(I16:I66)</f>
        <v>0</v>
      </c>
      <c r="J67" s="31">
        <v>1335920600</v>
      </c>
      <c r="K67" s="34">
        <v>52820248169.160004</v>
      </c>
      <c r="L67" s="28">
        <v>194505609823.14001</v>
      </c>
      <c r="M67" s="29">
        <f>SUM(M16:M66)</f>
        <v>1.0000000014652533</v>
      </c>
      <c r="N67" s="18"/>
    </row>
    <row r="68" spans="1:16" x14ac:dyDescent="0.25">
      <c r="H68" s="2" t="s">
        <v>111</v>
      </c>
      <c r="K68" s="20"/>
      <c r="M68" s="19"/>
      <c r="N68" s="18"/>
    </row>
    <row r="69" spans="1:16" ht="27.6" customHeight="1" x14ac:dyDescent="0.25">
      <c r="B69" s="58" t="s">
        <v>88</v>
      </c>
      <c r="C69" s="58"/>
      <c r="D69" s="58"/>
      <c r="E69" s="58"/>
      <c r="F69" s="58"/>
      <c r="G69" s="39" t="s">
        <v>111</v>
      </c>
      <c r="I69" s="21"/>
      <c r="J69" s="21"/>
      <c r="K69" s="19"/>
      <c r="N69" s="18"/>
    </row>
    <row r="70" spans="1:16" ht="27.6" customHeight="1" x14ac:dyDescent="0.25">
      <c r="C70" s="59"/>
      <c r="D70" s="59"/>
      <c r="E70" s="59"/>
      <c r="F70" s="59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111</v>
      </c>
    </row>
    <row r="77" spans="1:16" x14ac:dyDescent="0.25">
      <c r="L77" s="33"/>
    </row>
    <row r="125" spans="11:11" x14ac:dyDescent="0.25">
      <c r="K125" s="19"/>
    </row>
  </sheetData>
  <autoFilter ref="A15:N67" xr:uid="{00000000-0009-0000-0000-000000000000}"/>
  <sortState xmlns:xlrd2="http://schemas.microsoft.com/office/spreadsheetml/2017/richdata2" ref="B16:M66">
    <sortCondition descending="1" ref="M16:M66"/>
  </sortState>
  <mergeCells count="15">
    <mergeCell ref="B69:F69"/>
    <mergeCell ref="C70:F70"/>
    <mergeCell ref="K14:K15"/>
    <mergeCell ref="H14:J14"/>
    <mergeCell ref="A67:C67"/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2024-03-12T03:41:14Z</cp:lastPrinted>
  <dcterms:created xsi:type="dcterms:W3CDTF">2017-06-09T07:51:20Z</dcterms:created>
  <dcterms:modified xsi:type="dcterms:W3CDTF">2024-03-12T03:42:07Z</dcterms:modified>
</cp:coreProperties>
</file>