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bers\Арилжааны тайлан\2022\"/>
    </mc:Choice>
  </mc:AlternateContent>
  <bookViews>
    <workbookView xWindow="0" yWindow="0" windowWidth="20490" windowHeight="7155" activeTab="1"/>
  </bookViews>
  <sheets>
    <sheet name="Chart1" sheetId="4" r:id="rId1"/>
    <sheet name="Sheet1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Sheet1!$E$15:$F$70</definedName>
    <definedName name="_xlnm.Print_Area" localSheetId="1">Sheet1!$A$1:$O$73</definedName>
  </definedNames>
  <calcPr calcId="152511"/>
</workbook>
</file>

<file path=xl/calcChain.xml><?xml version="1.0" encoding="utf-8"?>
<calcChain xmlns="http://schemas.openxmlformats.org/spreadsheetml/2006/main">
  <c r="N18" i="1" l="1"/>
  <c r="N20" i="1"/>
  <c r="N21" i="1"/>
  <c r="N19" i="1"/>
  <c r="N17" i="1"/>
  <c r="N23" i="1"/>
  <c r="N22" i="1"/>
  <c r="N24" i="1"/>
  <c r="N25" i="1"/>
  <c r="N26" i="1"/>
  <c r="N27" i="1"/>
  <c r="N28" i="1"/>
  <c r="N29" i="1"/>
  <c r="N30" i="1"/>
  <c r="N31" i="1"/>
  <c r="N32" i="1"/>
  <c r="N33" i="1"/>
  <c r="N34" i="1"/>
  <c r="N36" i="1"/>
  <c r="N35" i="1"/>
  <c r="N38" i="1"/>
  <c r="N39" i="1"/>
  <c r="N40" i="1"/>
  <c r="N42" i="1"/>
  <c r="N43" i="1"/>
  <c r="N44" i="1"/>
  <c r="N45" i="1"/>
  <c r="N47" i="1"/>
  <c r="N41" i="1"/>
  <c r="N48" i="1"/>
  <c r="N46" i="1"/>
  <c r="N49" i="1"/>
  <c r="N50" i="1"/>
  <c r="N51" i="1"/>
  <c r="N55" i="1"/>
  <c r="N53" i="1"/>
  <c r="N54" i="1"/>
  <c r="N56" i="1"/>
  <c r="N57" i="1"/>
  <c r="N52" i="1"/>
  <c r="N58" i="1"/>
  <c r="N59" i="1"/>
  <c r="N61" i="1"/>
  <c r="N60" i="1"/>
  <c r="N62" i="1"/>
  <c r="N63" i="1"/>
  <c r="N64" i="1"/>
  <c r="N65" i="1"/>
  <c r="N66" i="1"/>
  <c r="N67" i="1"/>
  <c r="N68" i="1"/>
  <c r="N69" i="1"/>
  <c r="M18" i="1"/>
  <c r="M37" i="1"/>
  <c r="M20" i="1"/>
  <c r="M21" i="1"/>
  <c r="M19" i="1"/>
  <c r="M17" i="1"/>
  <c r="M23" i="1"/>
  <c r="M22" i="1"/>
  <c r="M24" i="1"/>
  <c r="M25" i="1"/>
  <c r="M26" i="1"/>
  <c r="M27" i="1"/>
  <c r="M28" i="1"/>
  <c r="M29" i="1"/>
  <c r="M30" i="1"/>
  <c r="M31" i="1"/>
  <c r="M32" i="1"/>
  <c r="M33" i="1"/>
  <c r="M34" i="1"/>
  <c r="M36" i="1"/>
  <c r="M35" i="1"/>
  <c r="M38" i="1"/>
  <c r="M39" i="1"/>
  <c r="M40" i="1"/>
  <c r="M42" i="1"/>
  <c r="M43" i="1"/>
  <c r="M44" i="1"/>
  <c r="M45" i="1"/>
  <c r="M47" i="1"/>
  <c r="M41" i="1"/>
  <c r="M48" i="1"/>
  <c r="M46" i="1"/>
  <c r="M49" i="1"/>
  <c r="M50" i="1"/>
  <c r="M51" i="1"/>
  <c r="M55" i="1"/>
  <c r="M53" i="1"/>
  <c r="M54" i="1"/>
  <c r="M56" i="1"/>
  <c r="M57" i="1"/>
  <c r="M52" i="1"/>
  <c r="M58" i="1"/>
  <c r="M59" i="1"/>
  <c r="M61" i="1"/>
  <c r="M60" i="1"/>
  <c r="M62" i="1"/>
  <c r="M63" i="1"/>
  <c r="M64" i="1"/>
  <c r="M65" i="1"/>
  <c r="M66" i="1"/>
  <c r="M67" i="1"/>
  <c r="M68" i="1"/>
  <c r="M69" i="1"/>
  <c r="M16" i="1"/>
  <c r="L18" i="1"/>
  <c r="L37" i="1"/>
  <c r="L20" i="1"/>
  <c r="L21" i="1"/>
  <c r="L19" i="1"/>
  <c r="L17" i="1"/>
  <c r="L23" i="1"/>
  <c r="L22" i="1"/>
  <c r="L24" i="1"/>
  <c r="L25" i="1"/>
  <c r="L26" i="1"/>
  <c r="L27" i="1"/>
  <c r="L28" i="1"/>
  <c r="L29" i="1"/>
  <c r="L30" i="1"/>
  <c r="L31" i="1"/>
  <c r="L32" i="1"/>
  <c r="L33" i="1"/>
  <c r="L34" i="1"/>
  <c r="L36" i="1"/>
  <c r="L35" i="1"/>
  <c r="L38" i="1"/>
  <c r="L39" i="1"/>
  <c r="L40" i="1"/>
  <c r="L42" i="1"/>
  <c r="L43" i="1"/>
  <c r="L44" i="1"/>
  <c r="L45" i="1"/>
  <c r="L47" i="1"/>
  <c r="L41" i="1"/>
  <c r="L48" i="1"/>
  <c r="L46" i="1"/>
  <c r="L49" i="1"/>
  <c r="L50" i="1"/>
  <c r="L51" i="1"/>
  <c r="L55" i="1"/>
  <c r="L53" i="1"/>
  <c r="L54" i="1"/>
  <c r="L56" i="1"/>
  <c r="L57" i="1"/>
  <c r="L52" i="1"/>
  <c r="L58" i="1"/>
  <c r="L59" i="1"/>
  <c r="L61" i="1"/>
  <c r="L60" i="1"/>
  <c r="L62" i="1"/>
  <c r="L63" i="1"/>
  <c r="L64" i="1"/>
  <c r="L65" i="1"/>
  <c r="L66" i="1"/>
  <c r="L67" i="1"/>
  <c r="L68" i="1"/>
  <c r="L69" i="1"/>
  <c r="L16" i="1"/>
  <c r="I18" i="1"/>
  <c r="I37" i="1"/>
  <c r="I20" i="1"/>
  <c r="I21" i="1"/>
  <c r="I19" i="1"/>
  <c r="I17" i="1"/>
  <c r="I23" i="1"/>
  <c r="I22" i="1"/>
  <c r="I24" i="1"/>
  <c r="I25" i="1"/>
  <c r="I26" i="1"/>
  <c r="I27" i="1"/>
  <c r="I28" i="1"/>
  <c r="I29" i="1"/>
  <c r="I30" i="1"/>
  <c r="I31" i="1"/>
  <c r="I32" i="1"/>
  <c r="I33" i="1"/>
  <c r="I34" i="1"/>
  <c r="I36" i="1"/>
  <c r="I35" i="1"/>
  <c r="I38" i="1"/>
  <c r="I39" i="1"/>
  <c r="I40" i="1"/>
  <c r="I42" i="1"/>
  <c r="I43" i="1"/>
  <c r="I44" i="1"/>
  <c r="I45" i="1"/>
  <c r="I47" i="1"/>
  <c r="I41" i="1"/>
  <c r="I48" i="1"/>
  <c r="I46" i="1"/>
  <c r="I49" i="1"/>
  <c r="I50" i="1"/>
  <c r="I51" i="1"/>
  <c r="I55" i="1"/>
  <c r="I53" i="1"/>
  <c r="I54" i="1"/>
  <c r="I56" i="1"/>
  <c r="I57" i="1"/>
  <c r="I52" i="1"/>
  <c r="I58" i="1"/>
  <c r="I59" i="1"/>
  <c r="I61" i="1"/>
  <c r="I60" i="1"/>
  <c r="I62" i="1"/>
  <c r="I63" i="1"/>
  <c r="I64" i="1"/>
  <c r="I65" i="1"/>
  <c r="I66" i="1"/>
  <c r="I67" i="1"/>
  <c r="I68" i="1"/>
  <c r="I69" i="1"/>
  <c r="I16" i="1"/>
  <c r="G21" i="1"/>
  <c r="G19" i="1"/>
  <c r="G17" i="1"/>
  <c r="G23" i="1"/>
  <c r="G22" i="1"/>
  <c r="G24" i="1"/>
  <c r="G25" i="1"/>
  <c r="G26" i="1"/>
  <c r="G27" i="1"/>
  <c r="G28" i="1"/>
  <c r="G29" i="1"/>
  <c r="G30" i="1"/>
  <c r="G31" i="1"/>
  <c r="G32" i="1"/>
  <c r="G33" i="1"/>
  <c r="G34" i="1"/>
  <c r="G36" i="1"/>
  <c r="G35" i="1"/>
  <c r="G38" i="1"/>
  <c r="G39" i="1"/>
  <c r="G40" i="1"/>
  <c r="G42" i="1"/>
  <c r="G43" i="1"/>
  <c r="G44" i="1"/>
  <c r="G45" i="1"/>
  <c r="G47" i="1"/>
  <c r="G41" i="1"/>
  <c r="G48" i="1"/>
  <c r="G46" i="1"/>
  <c r="G49" i="1"/>
  <c r="G50" i="1"/>
  <c r="G51" i="1"/>
  <c r="G55" i="1"/>
  <c r="G53" i="1"/>
  <c r="G54" i="1"/>
  <c r="G56" i="1"/>
  <c r="G57" i="1"/>
  <c r="G52" i="1"/>
  <c r="G58" i="1"/>
  <c r="G59" i="1"/>
  <c r="G61" i="1"/>
  <c r="G60" i="1"/>
  <c r="G62" i="1"/>
  <c r="G63" i="1"/>
  <c r="G64" i="1"/>
  <c r="G65" i="1"/>
  <c r="G66" i="1"/>
  <c r="G67" i="1"/>
  <c r="G68" i="1"/>
  <c r="G69" i="1"/>
  <c r="G20" i="1"/>
  <c r="G16" i="1" l="1"/>
  <c r="G37" i="1"/>
  <c r="J21" i="1" l="1"/>
  <c r="J24" i="1"/>
  <c r="J22" i="1"/>
  <c r="J17" i="1"/>
  <c r="J28" i="1"/>
  <c r="J31" i="1"/>
  <c r="J27" i="1"/>
  <c r="J29" i="1"/>
  <c r="J36" i="1"/>
  <c r="J26" i="1"/>
  <c r="J32" i="1"/>
  <c r="J33" i="1"/>
  <c r="J37" i="1"/>
  <c r="J44" i="1"/>
  <c r="J45" i="1"/>
  <c r="J40" i="1"/>
  <c r="J30" i="1"/>
  <c r="J39" i="1"/>
  <c r="J54" i="1"/>
  <c r="J42" i="1"/>
  <c r="J46" i="1"/>
  <c r="J41" i="1"/>
  <c r="J47" i="1"/>
  <c r="J49" i="1"/>
  <c r="J51" i="1"/>
  <c r="J57" i="1"/>
  <c r="J43" i="1"/>
  <c r="J50" i="1"/>
  <c r="J52" i="1"/>
  <c r="J56" i="1"/>
  <c r="J53" i="1"/>
  <c r="J58" i="1"/>
  <c r="J59" i="1"/>
  <c r="J60" i="1"/>
  <c r="J48" i="1"/>
  <c r="J55" i="1"/>
  <c r="J61" i="1"/>
  <c r="J64" i="1"/>
  <c r="J62" i="1"/>
  <c r="J65" i="1"/>
  <c r="J66" i="1"/>
  <c r="J67" i="1"/>
  <c r="J68" i="1"/>
  <c r="J69" i="1"/>
  <c r="J34" i="1"/>
  <c r="J18" i="1"/>
  <c r="J73" i="1" l="1"/>
  <c r="H21" i="1"/>
  <c r="H17" i="1"/>
  <c r="H22" i="1"/>
  <c r="H29" i="1"/>
  <c r="H18" i="1"/>
  <c r="H27" i="1"/>
  <c r="H61" i="1"/>
  <c r="H40" i="1"/>
  <c r="H25" i="1"/>
  <c r="H26" i="1"/>
  <c r="H28" i="1"/>
  <c r="H35" i="1"/>
  <c r="H39" i="1"/>
  <c r="H20" i="1"/>
  <c r="H33" i="1"/>
  <c r="H42" i="1"/>
  <c r="H31" i="1"/>
  <c r="H46" i="1"/>
  <c r="H60" i="1"/>
  <c r="H44" i="1"/>
  <c r="H65" i="1"/>
  <c r="H38" i="1"/>
  <c r="H47" i="1"/>
  <c r="H24" i="1"/>
  <c r="H69" i="1"/>
  <c r="H30" i="1"/>
  <c r="H45" i="1"/>
  <c r="H41" i="1"/>
  <c r="H52" i="1"/>
  <c r="H68" i="1"/>
  <c r="H56" i="1"/>
  <c r="H59" i="1"/>
  <c r="H55" i="1"/>
  <c r="H32" i="1"/>
  <c r="H50" i="1"/>
  <c r="H19" i="1"/>
  <c r="H43" i="1"/>
  <c r="H48" i="1"/>
  <c r="H49" i="1"/>
  <c r="H53" i="1"/>
  <c r="H37" i="1"/>
  <c r="H23" i="1"/>
  <c r="H34" i="1"/>
  <c r="H58" i="1"/>
  <c r="H36" i="1"/>
  <c r="H57" i="1"/>
  <c r="H64" i="1"/>
  <c r="H51" i="1"/>
  <c r="H62" i="1"/>
  <c r="H67" i="1"/>
  <c r="H66" i="1"/>
  <c r="H16" i="1"/>
  <c r="F70" i="1" l="1"/>
  <c r="E70" i="1"/>
  <c r="D70" i="1"/>
  <c r="H70" i="1" l="1"/>
  <c r="H73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O67" i="1" l="1"/>
  <c r="O69" i="1" l="1"/>
  <c r="O62" i="1"/>
  <c r="O66" i="1"/>
  <c r="O68" i="1"/>
  <c r="O64" i="1"/>
  <c r="O34" i="1"/>
  <c r="O65" i="1"/>
  <c r="O73" i="1"/>
  <c r="O54" i="1"/>
  <c r="O46" i="1"/>
  <c r="O52" i="1"/>
  <c r="O39" i="1"/>
  <c r="O40" i="1"/>
  <c r="O59" i="1"/>
  <c r="O38" i="1"/>
  <c r="O36" i="1"/>
  <c r="O56" i="1"/>
  <c r="O51" i="1"/>
  <c r="O23" i="1"/>
  <c r="O16" i="1"/>
  <c r="O21" i="1"/>
  <c r="O29" i="1"/>
  <c r="O26" i="1"/>
  <c r="O55" i="1"/>
  <c r="O19" i="1"/>
  <c r="O45" i="1"/>
  <c r="O35" i="1"/>
  <c r="O48" i="1"/>
  <c r="O47" i="1"/>
  <c r="O18" i="1"/>
  <c r="O27" i="1"/>
  <c r="O41" i="1"/>
  <c r="O20" i="1"/>
  <c r="O32" i="1"/>
  <c r="O43" i="1"/>
  <c r="O53" i="1"/>
  <c r="O30" i="1"/>
  <c r="O37" i="1"/>
  <c r="O22" i="1"/>
  <c r="O17" i="1"/>
  <c r="O61" i="1"/>
  <c r="O58" i="1"/>
  <c r="O49" i="1"/>
  <c r="O50" i="1"/>
  <c r="O31" i="1"/>
  <c r="O33" i="1"/>
  <c r="O44" i="1"/>
  <c r="O25" i="1"/>
  <c r="O24" i="1"/>
  <c r="O28" i="1"/>
  <c r="O42" i="1"/>
  <c r="O60" i="1"/>
  <c r="O57" i="1"/>
  <c r="O70" i="1" l="1"/>
  <c r="G18" i="1" l="1"/>
</calcChain>
</file>

<file path=xl/sharedStrings.xml><?xml version="1.0" encoding="utf-8"?>
<sst xmlns="http://schemas.openxmlformats.org/spreadsheetml/2006/main" count="232" uniqueCount="127">
  <si>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</si>
  <si>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</si>
  <si>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</si>
  <si>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</si>
  <si>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</si>
  <si>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</si>
  <si>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</si>
  <si>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</si>
  <si>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</si>
  <si>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</si>
  <si>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</si>
  <si>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</si>
  <si>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</si>
  <si>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</si>
  <si>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</si>
  <si>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</si>
  <si>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</si>
  <si>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</si>
  <si>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</si>
  <si>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</si>
  <si>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</si>
  <si>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</si>
  <si>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</si>
  <si>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</si>
  <si>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</si>
  <si>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</si>
  <si>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</si>
  <si>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</si>
  <si>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</si>
  <si>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</si>
  <si>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</si>
  <si>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</si>
  <si>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</si>
  <si>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</si>
  <si>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</si>
  <si>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</si>
  <si>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</si>
  <si>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</si>
  <si>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</si>
  <si>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</si>
  <si>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</si>
  <si>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</si>
  <si>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</si>
  <si>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</si>
  <si>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</si>
  <si>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</si>
  <si>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</si>
  <si>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</si>
  <si>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</si>
  <si>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</si>
  <si>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</si>
  <si>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</si>
  <si>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</si>
  <si>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</si>
  <si>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</si>
  <si>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</si>
  <si>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</si>
  <si>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</si>
  <si>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</si>
  <si>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</si>
  <si>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</si>
  <si>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</si>
  <si>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</si>
  <si>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</si>
  <si>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</si>
  <si>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</si>
  <si>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</si>
  <si>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</si>
  <si>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</si>
  <si>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</si>
  <si>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RISM</t>
  </si>
  <si>
    <t>RHINOS INVESTMENT</t>
  </si>
  <si>
    <t>MOHU</t>
  </si>
  <si>
    <t>ARD SECURITIES</t>
  </si>
  <si>
    <t>BDSEC</t>
  </si>
  <si>
    <t>GOLOMT CAPITAL</t>
  </si>
  <si>
    <t>MIRAE ASSET SECURITIES MONGOLIA</t>
  </si>
  <si>
    <t>STANDART INVESTMENT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</si>
  <si>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</si>
  <si>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</si>
  <si>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</si>
  <si>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</si>
  <si>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</si>
  <si>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</si>
  <si>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</si>
  <si>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</si>
  <si>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</si>
  <si>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</si>
  <si>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</si>
  <si>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</si>
  <si>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</si>
  <si>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</si>
  <si>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</si>
  <si>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</si>
  <si>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</si>
  <si>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</si>
  <si>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</si>
  <si>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</si>
  <si>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</si>
  <si>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</si>
  <si>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</si>
  <si>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</si>
  <si>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</si>
  <si>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</si>
  <si>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</si>
  <si>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</si>
  <si>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</si>
  <si>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</si>
  <si>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</si>
  <si>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</si>
  <si>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</si>
  <si>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</si>
  <si>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</si>
  <si>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</si>
  <si>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IPOs</t>
  </si>
  <si>
    <t>Equity / Investment fund</t>
  </si>
  <si>
    <t>STOK</t>
  </si>
  <si>
    <t>STOCKLAB SECURITIES</t>
  </si>
  <si>
    <t xml:space="preserve"> </t>
  </si>
  <si>
    <t>BKOC</t>
  </si>
  <si>
    <t>BKO CAPITAL</t>
  </si>
  <si>
    <t>TDB SECURITIES</t>
  </si>
  <si>
    <t>ULZII&amp;CO CAPITAL</t>
  </si>
  <si>
    <t>Trading value in 2022</t>
  </si>
  <si>
    <t>Trading value of June</t>
  </si>
  <si>
    <t>As of June 30, 2022</t>
  </si>
  <si>
    <t>ABS-SMPL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</si>
</sst>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43" fontId="5" fillId="3" borderId="4" xfId="1" applyFont="1" applyFill="1" applyBorder="1" applyAlignment="1">
      <alignment horizontal="center" vertical="center"/>
    </xf>
    <xf numFmtId="43" fontId="8" fillId="3" borderId="4" xfId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Sheet1!$E$16:$E$69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8">
                  <c:v>0</c:v>
                </c:pt>
                <c:pt idx="30">
                  <c:v>0</c:v>
                </c:pt>
                <c:pt idx="4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Sheet1!$F$16:$F$69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22">
                  <c:v>0</c:v>
                </c:pt>
                <c:pt idx="28">
                  <c:v>0</c:v>
                </c:pt>
                <c:pt idx="30">
                  <c:v>0</c:v>
                </c:pt>
                <c:pt idx="33">
                  <c:v>0</c:v>
                </c:pt>
                <c:pt idx="45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Sheet1!$G$16:$G$69</c:f>
              <c:numCache>
                <c:formatCode>_(* #,##0.00_);_(* \(#,##0.00\);_(* "-"??_);_(@_)</c:formatCode>
                <c:ptCount val="54"/>
                <c:pt idx="0">
                  <c:v>1024725262.35</c:v>
                </c:pt>
                <c:pt idx="1">
                  <c:v>260723715.06999999</c:v>
                </c:pt>
                <c:pt idx="2">
                  <c:v>3548165879.3899999</c:v>
                </c:pt>
                <c:pt idx="3">
                  <c:v>1173958953.2800002</c:v>
                </c:pt>
                <c:pt idx="4">
                  <c:v>1246040495.0999999</c:v>
                </c:pt>
                <c:pt idx="5">
                  <c:v>1571495041.71</c:v>
                </c:pt>
                <c:pt idx="6">
                  <c:v>37235210.030000001</c:v>
                </c:pt>
                <c:pt idx="7">
                  <c:v>2016407882.8</c:v>
                </c:pt>
                <c:pt idx="8">
                  <c:v>12750428.710000001</c:v>
                </c:pt>
                <c:pt idx="9">
                  <c:v>371464495.14999998</c:v>
                </c:pt>
                <c:pt idx="10">
                  <c:v>4278016.12</c:v>
                </c:pt>
                <c:pt idx="11">
                  <c:v>155355778.91</c:v>
                </c:pt>
                <c:pt idx="12">
                  <c:v>167061211.16</c:v>
                </c:pt>
                <c:pt idx="13">
                  <c:v>119431624.01000001</c:v>
                </c:pt>
                <c:pt idx="14">
                  <c:v>164059531.84</c:v>
                </c:pt>
                <c:pt idx="15">
                  <c:v>7207859.1200000001</c:v>
                </c:pt>
                <c:pt idx="16">
                  <c:v>72384182.770000011</c:v>
                </c:pt>
                <c:pt idx="17">
                  <c:v>55274663.359999999</c:v>
                </c:pt>
                <c:pt idx="18">
                  <c:v>0</c:v>
                </c:pt>
                <c:pt idx="19">
                  <c:v>51607859.549999997</c:v>
                </c:pt>
                <c:pt idx="20">
                  <c:v>359397.18</c:v>
                </c:pt>
                <c:pt idx="21">
                  <c:v>10230420</c:v>
                </c:pt>
                <c:pt idx="22">
                  <c:v>56627597.969999999</c:v>
                </c:pt>
                <c:pt idx="23">
                  <c:v>29704732.07</c:v>
                </c:pt>
                <c:pt idx="24">
                  <c:v>19135110.670000002</c:v>
                </c:pt>
                <c:pt idx="25">
                  <c:v>114395538.01000001</c:v>
                </c:pt>
                <c:pt idx="26">
                  <c:v>17297185.300000001</c:v>
                </c:pt>
                <c:pt idx="27">
                  <c:v>7872055.5</c:v>
                </c:pt>
                <c:pt idx="28">
                  <c:v>265514</c:v>
                </c:pt>
                <c:pt idx="29">
                  <c:v>949828</c:v>
                </c:pt>
                <c:pt idx="30">
                  <c:v>38497707</c:v>
                </c:pt>
                <c:pt idx="31">
                  <c:v>12768215.190000001</c:v>
                </c:pt>
                <c:pt idx="32">
                  <c:v>30598020.699999999</c:v>
                </c:pt>
                <c:pt idx="33">
                  <c:v>7697384.2400000002</c:v>
                </c:pt>
                <c:pt idx="34">
                  <c:v>17000</c:v>
                </c:pt>
                <c:pt idx="35">
                  <c:v>7257690.1299999999</c:v>
                </c:pt>
                <c:pt idx="36">
                  <c:v>30434665</c:v>
                </c:pt>
                <c:pt idx="37">
                  <c:v>2022775</c:v>
                </c:pt>
                <c:pt idx="38">
                  <c:v>2816090.24</c:v>
                </c:pt>
                <c:pt idx="39">
                  <c:v>0</c:v>
                </c:pt>
                <c:pt idx="40">
                  <c:v>6208044.1799999997</c:v>
                </c:pt>
                <c:pt idx="41">
                  <c:v>1334808</c:v>
                </c:pt>
                <c:pt idx="42">
                  <c:v>0</c:v>
                </c:pt>
                <c:pt idx="43">
                  <c:v>2279457.77</c:v>
                </c:pt>
                <c:pt idx="44">
                  <c:v>2716625.79</c:v>
                </c:pt>
                <c:pt idx="45">
                  <c:v>0</c:v>
                </c:pt>
                <c:pt idx="46">
                  <c:v>1698600</c:v>
                </c:pt>
                <c:pt idx="47">
                  <c:v>581.5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Sheet1!$H$16:$H$69</c:f>
              <c:numCache>
                <c:formatCode>_(* #,##0.00_);_(* \(#,##0.00\);_(* "-"??_);_(@_)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Sheet1!$I$16:$I$69</c:f>
              <c:numCache>
                <c:formatCode>_(* #,##0.00_);_(* \(#,##0.00\);_(* "-"??_);_(@_)</c:formatCode>
                <c:ptCount val="54"/>
                <c:pt idx="0">
                  <c:v>57718386.879999995</c:v>
                </c:pt>
                <c:pt idx="1">
                  <c:v>23200000</c:v>
                </c:pt>
                <c:pt idx="2">
                  <c:v>41640238.600000001</c:v>
                </c:pt>
                <c:pt idx="3">
                  <c:v>5210360240</c:v>
                </c:pt>
                <c:pt idx="4">
                  <c:v>12000000</c:v>
                </c:pt>
                <c:pt idx="5">
                  <c:v>54580862.880000003</c:v>
                </c:pt>
                <c:pt idx="6">
                  <c:v>2706239440</c:v>
                </c:pt>
                <c:pt idx="7">
                  <c:v>3917200</c:v>
                </c:pt>
                <c:pt idx="8">
                  <c:v>0</c:v>
                </c:pt>
                <c:pt idx="9">
                  <c:v>24470694</c:v>
                </c:pt>
                <c:pt idx="10">
                  <c:v>245762840</c:v>
                </c:pt>
                <c:pt idx="11">
                  <c:v>6366819.5999999996</c:v>
                </c:pt>
                <c:pt idx="12">
                  <c:v>0</c:v>
                </c:pt>
                <c:pt idx="13">
                  <c:v>617870.88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400000</c:v>
                </c:pt>
                <c:pt idx="22">
                  <c:v>4368970</c:v>
                </c:pt>
                <c:pt idx="23">
                  <c:v>3059952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938868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Sheet1!$J$16:$J$69</c:f>
              <c:numCache>
                <c:formatCode>_(* #,##0.00_);_(* \(#,##0.00\);_(* "-"??_);_(@_)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Sheet1!$K$16:$K$69</c:f>
              <c:numCache>
                <c:formatCode>_(* #,##0.00_);_(* \(#,##0.00\);_(* "-"??_);_(@_)</c:formatCode>
                <c:ptCount val="54"/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Sheet1!$L$16:$L$69</c:f>
              <c:numCache>
                <c:formatCode>_(* #,##0.00_);_(* \(#,##0.00\);_(* "-"??_);_(@_)</c:formatCode>
                <c:ptCount val="54"/>
                <c:pt idx="0">
                  <c:v>14300000</c:v>
                </c:pt>
                <c:pt idx="1">
                  <c:v>81690700000</c:v>
                </c:pt>
                <c:pt idx="2">
                  <c:v>12800000</c:v>
                </c:pt>
                <c:pt idx="3">
                  <c:v>18105300000</c:v>
                </c:pt>
                <c:pt idx="4">
                  <c:v>1000000</c:v>
                </c:pt>
                <c:pt idx="5">
                  <c:v>1500000</c:v>
                </c:pt>
                <c:pt idx="6">
                  <c:v>0</c:v>
                </c:pt>
                <c:pt idx="7">
                  <c:v>15000000</c:v>
                </c:pt>
                <c:pt idx="8">
                  <c:v>5000000</c:v>
                </c:pt>
                <c:pt idx="9">
                  <c:v>22200000</c:v>
                </c:pt>
                <c:pt idx="10">
                  <c:v>7000000</c:v>
                </c:pt>
                <c:pt idx="11">
                  <c:v>2400000</c:v>
                </c:pt>
                <c:pt idx="12">
                  <c:v>0</c:v>
                </c:pt>
                <c:pt idx="13">
                  <c:v>110000000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200000</c:v>
                </c:pt>
                <c:pt idx="22">
                  <c:v>500000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10500000</c:v>
                </c:pt>
                <c:pt idx="34">
                  <c:v>0</c:v>
                </c:pt>
                <c:pt idx="35">
                  <c:v>500000</c:v>
                </c:pt>
                <c:pt idx="36">
                  <c:v>0</c:v>
                </c:pt>
                <c:pt idx="37">
                  <c:v>0</c:v>
                </c:pt>
                <c:pt idx="38">
                  <c:v>1100000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Sheet1!$M$16:$M$69</c:f>
              <c:numCache>
                <c:formatCode>_(* #,##0.00_);_(* \(#,##0.00\);_(* "-"??_);_(@_)</c:formatCode>
                <c:ptCount val="54"/>
                <c:pt idx="0">
                  <c:v>482514912.22000003</c:v>
                </c:pt>
                <c:pt idx="1">
                  <c:v>81974623715.070007</c:v>
                </c:pt>
                <c:pt idx="2">
                  <c:v>1745547073.4499998</c:v>
                </c:pt>
                <c:pt idx="3">
                  <c:v>24489619193.279999</c:v>
                </c:pt>
                <c:pt idx="4">
                  <c:v>1259040495.0999999</c:v>
                </c:pt>
                <c:pt idx="5">
                  <c:v>1627575904.5900002</c:v>
                </c:pt>
                <c:pt idx="6">
                  <c:v>2743474650.0299997</c:v>
                </c:pt>
                <c:pt idx="7">
                  <c:v>2035325082.8</c:v>
                </c:pt>
                <c:pt idx="8">
                  <c:v>17750428.710000001</c:v>
                </c:pt>
                <c:pt idx="9">
                  <c:v>418135189.14999998</c:v>
                </c:pt>
                <c:pt idx="10">
                  <c:v>257040856.12</c:v>
                </c:pt>
                <c:pt idx="11">
                  <c:v>164122598.50999999</c:v>
                </c:pt>
                <c:pt idx="12">
                  <c:v>167061211.16</c:v>
                </c:pt>
                <c:pt idx="13">
                  <c:v>230049494.88999999</c:v>
                </c:pt>
                <c:pt idx="14">
                  <c:v>164059531.84</c:v>
                </c:pt>
                <c:pt idx="15">
                  <c:v>7207859.1200000001</c:v>
                </c:pt>
                <c:pt idx="16">
                  <c:v>72384182.770000011</c:v>
                </c:pt>
                <c:pt idx="17">
                  <c:v>55274663.359999999</c:v>
                </c:pt>
                <c:pt idx="18">
                  <c:v>0</c:v>
                </c:pt>
                <c:pt idx="19">
                  <c:v>51607859.549999997</c:v>
                </c:pt>
                <c:pt idx="20">
                  <c:v>359397.18</c:v>
                </c:pt>
                <c:pt idx="21">
                  <c:v>27729262</c:v>
                </c:pt>
                <c:pt idx="22">
                  <c:v>61496567.969999999</c:v>
                </c:pt>
                <c:pt idx="23">
                  <c:v>32764684.07</c:v>
                </c:pt>
                <c:pt idx="24">
                  <c:v>19135110.670000002</c:v>
                </c:pt>
                <c:pt idx="25">
                  <c:v>114395538.01000001</c:v>
                </c:pt>
                <c:pt idx="26">
                  <c:v>17297185.300000001</c:v>
                </c:pt>
                <c:pt idx="27">
                  <c:v>7872055.5</c:v>
                </c:pt>
                <c:pt idx="28">
                  <c:v>265514</c:v>
                </c:pt>
                <c:pt idx="29">
                  <c:v>949828</c:v>
                </c:pt>
                <c:pt idx="30">
                  <c:v>38497707</c:v>
                </c:pt>
                <c:pt idx="31">
                  <c:v>12768215.190000001</c:v>
                </c:pt>
                <c:pt idx="32">
                  <c:v>30598020.699999999</c:v>
                </c:pt>
                <c:pt idx="33">
                  <c:v>18197384.240000002</c:v>
                </c:pt>
                <c:pt idx="34">
                  <c:v>17000</c:v>
                </c:pt>
                <c:pt idx="35">
                  <c:v>8696558.129999999</c:v>
                </c:pt>
                <c:pt idx="36">
                  <c:v>30434665</c:v>
                </c:pt>
                <c:pt idx="37">
                  <c:v>2022775</c:v>
                </c:pt>
                <c:pt idx="38">
                  <c:v>3916090.24</c:v>
                </c:pt>
                <c:pt idx="39">
                  <c:v>0</c:v>
                </c:pt>
                <c:pt idx="40">
                  <c:v>6208044.1799999997</c:v>
                </c:pt>
                <c:pt idx="41">
                  <c:v>1334808</c:v>
                </c:pt>
                <c:pt idx="42">
                  <c:v>0</c:v>
                </c:pt>
                <c:pt idx="43">
                  <c:v>2279457.77</c:v>
                </c:pt>
                <c:pt idx="44">
                  <c:v>2716625.79</c:v>
                </c:pt>
                <c:pt idx="45">
                  <c:v>0</c:v>
                </c:pt>
                <c:pt idx="46">
                  <c:v>1698600</c:v>
                </c:pt>
                <c:pt idx="47">
                  <c:v>581.5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Sheet1!$N$16:$N$69</c:f>
              <c:numCache>
                <c:formatCode>_(* #,##0.00_);_(* \(#,##0.00\);_(* "-"??_);_(@_)</c:formatCode>
                <c:ptCount val="54"/>
                <c:pt idx="0">
                  <c:v>175300273859.35001</c:v>
                </c:pt>
                <c:pt idx="1">
                  <c:v>91665490798</c:v>
                </c:pt>
                <c:pt idx="2">
                  <c:v>91111889698.5</c:v>
                </c:pt>
                <c:pt idx="3">
                  <c:v>53752616414.830002</c:v>
                </c:pt>
                <c:pt idx="4">
                  <c:v>50747104864.769997</c:v>
                </c:pt>
                <c:pt idx="5">
                  <c:v>42611057598.599998</c:v>
                </c:pt>
                <c:pt idx="6">
                  <c:v>9328240234.1100006</c:v>
                </c:pt>
                <c:pt idx="7">
                  <c:v>8664649646.3099995</c:v>
                </c:pt>
                <c:pt idx="8">
                  <c:v>5559613186.8100004</c:v>
                </c:pt>
                <c:pt idx="9">
                  <c:v>4173096406.3699999</c:v>
                </c:pt>
                <c:pt idx="10">
                  <c:v>2971198901.5899997</c:v>
                </c:pt>
                <c:pt idx="11">
                  <c:v>2722925451.0600004</c:v>
                </c:pt>
                <c:pt idx="12">
                  <c:v>2553921449.29</c:v>
                </c:pt>
                <c:pt idx="13">
                  <c:v>1402862209.6100001</c:v>
                </c:pt>
                <c:pt idx="14">
                  <c:v>1272128136.78</c:v>
                </c:pt>
                <c:pt idx="15">
                  <c:v>1032752594.11</c:v>
                </c:pt>
                <c:pt idx="16">
                  <c:v>850779998.79999995</c:v>
                </c:pt>
                <c:pt idx="17">
                  <c:v>821999913.45000005</c:v>
                </c:pt>
                <c:pt idx="18">
                  <c:v>691129434</c:v>
                </c:pt>
                <c:pt idx="19">
                  <c:v>675054010.16999996</c:v>
                </c:pt>
                <c:pt idx="20">
                  <c:v>636605249.4799999</c:v>
                </c:pt>
                <c:pt idx="21">
                  <c:v>465818933.14999998</c:v>
                </c:pt>
                <c:pt idx="22">
                  <c:v>457666570.54999995</c:v>
                </c:pt>
                <c:pt idx="23">
                  <c:v>397416112.25</c:v>
                </c:pt>
                <c:pt idx="24">
                  <c:v>236227003.29000002</c:v>
                </c:pt>
                <c:pt idx="25">
                  <c:v>211381321.57999998</c:v>
                </c:pt>
                <c:pt idx="26">
                  <c:v>191318951.71000001</c:v>
                </c:pt>
                <c:pt idx="27">
                  <c:v>181265082.69999999</c:v>
                </c:pt>
                <c:pt idx="28">
                  <c:v>131772009.92</c:v>
                </c:pt>
                <c:pt idx="29">
                  <c:v>126378177.38</c:v>
                </c:pt>
                <c:pt idx="30">
                  <c:v>121686130.59999999</c:v>
                </c:pt>
                <c:pt idx="31">
                  <c:v>119599084.28</c:v>
                </c:pt>
                <c:pt idx="32">
                  <c:v>118395490.18000001</c:v>
                </c:pt>
                <c:pt idx="33">
                  <c:v>98317964.439999998</c:v>
                </c:pt>
                <c:pt idx="34">
                  <c:v>70571422.760000005</c:v>
                </c:pt>
                <c:pt idx="35">
                  <c:v>68624597.239999995</c:v>
                </c:pt>
                <c:pt idx="36">
                  <c:v>49184718.590000004</c:v>
                </c:pt>
                <c:pt idx="37">
                  <c:v>43238618.130000003</c:v>
                </c:pt>
                <c:pt idx="38">
                  <c:v>42382388.530000001</c:v>
                </c:pt>
                <c:pt idx="39">
                  <c:v>41342093.460000001</c:v>
                </c:pt>
                <c:pt idx="40">
                  <c:v>39809116.490000002</c:v>
                </c:pt>
                <c:pt idx="41">
                  <c:v>34934938.200000003</c:v>
                </c:pt>
                <c:pt idx="42">
                  <c:v>18727201.039999999</c:v>
                </c:pt>
                <c:pt idx="43">
                  <c:v>17629025.27</c:v>
                </c:pt>
                <c:pt idx="44">
                  <c:v>16647990.789999999</c:v>
                </c:pt>
                <c:pt idx="45">
                  <c:v>14321420.199999999</c:v>
                </c:pt>
                <c:pt idx="46">
                  <c:v>9203245</c:v>
                </c:pt>
                <c:pt idx="47">
                  <c:v>581.5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ULZII&amp;CO CAPITAL</c:v>
                  </c:pt>
                  <c:pt idx="2">
                    <c:v>GOLOMT CAPITAL</c:v>
                  </c:pt>
                  <c:pt idx="3">
                    <c:v>MIBG</c:v>
                  </c:pt>
                  <c:pt idx="4">
                    <c:v>APEX CAPITAL</c:v>
                  </c:pt>
                  <c:pt idx="5">
                    <c:v>ARD SECURITIES</c:v>
                  </c:pt>
                  <c:pt idx="6">
                    <c:v>INVESCORE CAPITAL</c:v>
                  </c:pt>
                  <c:pt idx="7">
                    <c:v>ZGB</c:v>
                  </c:pt>
                  <c:pt idx="8">
                    <c:v>LIFETIME INVESTMENT</c:v>
                  </c:pt>
                  <c:pt idx="9">
                    <c:v>TDB SECURITIES</c:v>
                  </c:pt>
                  <c:pt idx="10">
                    <c:v>RHINOS INVESTMENT</c:v>
                  </c:pt>
                  <c:pt idx="11">
                    <c:v>STANDART INVESTMENT</c:v>
                  </c:pt>
                  <c:pt idx="12">
                    <c:v>BUMBAT-ALTAI</c:v>
                  </c:pt>
                  <c:pt idx="13">
                    <c:v>MIRAE ASSET SECURITIES MONGOLIA</c:v>
                  </c:pt>
                  <c:pt idx="14">
                    <c:v>DELGERKHANGAI SECURITIES</c:v>
                  </c:pt>
                  <c:pt idx="15">
                    <c:v>TULGAT CHANDMANI BAYAN</c:v>
                  </c:pt>
                  <c:pt idx="16">
                    <c:v>NATIONAL SECURITIES</c:v>
                  </c:pt>
                  <c:pt idx="17">
                    <c:v>NOVEL INVESTMENT</c:v>
                  </c:pt>
                  <c:pt idx="18">
                    <c:v>SILVER LIGHT SECURITIES</c:v>
                  </c:pt>
                  <c:pt idx="19">
                    <c:v>GAULI</c:v>
                  </c:pt>
                  <c:pt idx="20">
                    <c:v>GENDEX</c:v>
                  </c:pt>
                  <c:pt idx="21">
                    <c:v>MICC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TAVAN BOGD</c:v>
                  </c:pt>
                  <c:pt idx="26">
                    <c:v>ZERGED</c:v>
                  </c:pt>
                  <c:pt idx="27">
                    <c:v>MERGEN SANAA</c:v>
                  </c:pt>
                  <c:pt idx="28">
                    <c:v>SECAP</c:v>
                  </c:pt>
                  <c:pt idx="29">
                    <c:v>GRANDDEVELOPMENT</c:v>
                  </c:pt>
                  <c:pt idx="30">
                    <c:v>SG CAPITAL</c:v>
                  </c:pt>
                  <c:pt idx="31">
                    <c:v>DARKHAN BROKER</c:v>
                  </c:pt>
                  <c:pt idx="32">
                    <c:v>HUNNU EMPIRE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GATSUURT TRADE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BATS</c:v>
                  </c:pt>
                  <c:pt idx="40">
                    <c:v>DOMIXSEC</c:v>
                  </c:pt>
                  <c:pt idx="41">
                    <c:v>MONGOL KHUVITSAA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BLOOMSBURY SECURITIES</c:v>
                  </c:pt>
                  <c:pt idx="45">
                    <c:v>EURASIA CAPITAL HOLDING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ARD</c:v>
                  </c:pt>
                  <c:pt idx="2">
                    <c:v>GLMT</c:v>
                  </c:pt>
                  <c:pt idx="3">
                    <c:v>MIBG</c:v>
                  </c:pt>
                  <c:pt idx="4">
                    <c:v>TTOL</c:v>
                  </c:pt>
                  <c:pt idx="5">
                    <c:v>MNET</c:v>
                  </c:pt>
                  <c:pt idx="6">
                    <c:v>INVC</c:v>
                  </c:pt>
                  <c:pt idx="7">
                    <c:v>ZGB</c:v>
                  </c:pt>
                  <c:pt idx="8">
                    <c:v>LFTI</c:v>
                  </c:pt>
                  <c:pt idx="9">
                    <c:v>TDB</c:v>
                  </c:pt>
                  <c:pt idx="10">
                    <c:v>RISM</c:v>
                  </c:pt>
                  <c:pt idx="11">
                    <c:v>STIN</c:v>
                  </c:pt>
                  <c:pt idx="12">
                    <c:v>BUMB</c:v>
                  </c:pt>
                  <c:pt idx="13">
                    <c:v>BZIN</c:v>
                  </c:pt>
                  <c:pt idx="14">
                    <c:v>DELG</c:v>
                  </c:pt>
                  <c:pt idx="15">
                    <c:v>TCHB</c:v>
                  </c:pt>
                  <c:pt idx="16">
                    <c:v>NSEC</c:v>
                  </c:pt>
                  <c:pt idx="17">
                    <c:v>NOVL</c:v>
                  </c:pt>
                  <c:pt idx="18">
                    <c:v>SILS</c:v>
                  </c:pt>
                  <c:pt idx="19">
                    <c:v>GAUL</c:v>
                  </c:pt>
                  <c:pt idx="20">
                    <c:v>GNDX</c:v>
                  </c:pt>
                  <c:pt idx="21">
                    <c:v>MICC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TABO</c:v>
                  </c:pt>
                  <c:pt idx="26">
                    <c:v>ZRGD</c:v>
                  </c:pt>
                  <c:pt idx="27">
                    <c:v>MERG</c:v>
                  </c:pt>
                  <c:pt idx="28">
                    <c:v>SECP</c:v>
                  </c:pt>
                  <c:pt idx="29">
                    <c:v>GDEV</c:v>
                  </c:pt>
                  <c:pt idx="30">
                    <c:v>SGC</c:v>
                  </c:pt>
                  <c:pt idx="31">
                    <c:v>DRBR</c:v>
                  </c:pt>
                  <c:pt idx="32">
                    <c:v>HUN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GATR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BATS</c:v>
                  </c:pt>
                  <c:pt idx="40">
                    <c:v>DOMI</c:v>
                  </c:pt>
                  <c:pt idx="41">
                    <c:v>MOHU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BLMB</c:v>
                  </c:pt>
                  <c:pt idx="45">
                    <c:v>ECM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Sheet1!$O$16:$O$69</c:f>
              <c:numCache>
                <c:formatCode>0.0%</c:formatCode>
                <c:ptCount val="54"/>
                <c:pt idx="0">
                  <c:v>0.31764819978909192</c:v>
                </c:pt>
                <c:pt idx="1">
                  <c:v>0.16610001509826641</c:v>
                </c:pt>
                <c:pt idx="2">
                  <c:v>0.16509687694687636</c:v>
                </c:pt>
                <c:pt idx="3">
                  <c:v>9.7400999223901913E-2</c:v>
                </c:pt>
                <c:pt idx="4">
                  <c:v>9.1954941939999021E-2</c:v>
                </c:pt>
                <c:pt idx="5">
                  <c:v>7.7212233839203795E-2</c:v>
                </c:pt>
                <c:pt idx="6">
                  <c:v>1.6902989666420173E-2</c:v>
                </c:pt>
                <c:pt idx="7">
                  <c:v>1.570054798751681E-2</c:v>
                </c:pt>
                <c:pt idx="8">
                  <c:v>1.0074149237957393E-2</c:v>
                </c:pt>
                <c:pt idx="9">
                  <c:v>7.5617483752097227E-3</c:v>
                </c:pt>
                <c:pt idx="10">
                  <c:v>5.3838819616598759E-3</c:v>
                </c:pt>
                <c:pt idx="11">
                  <c:v>4.934004657534523E-3</c:v>
                </c:pt>
                <c:pt idx="12">
                  <c:v>4.6277654501590357E-3</c:v>
                </c:pt>
                <c:pt idx="13">
                  <c:v>2.5420191630293703E-3</c:v>
                </c:pt>
                <c:pt idx="14">
                  <c:v>2.3051259627434161E-3</c:v>
                </c:pt>
                <c:pt idx="15">
                  <c:v>1.8713718759490628E-3</c:v>
                </c:pt>
                <c:pt idx="16">
                  <c:v>1.5416332735008532E-3</c:v>
                </c:pt>
                <c:pt idx="17">
                  <c:v>1.4894830851415423E-3</c:v>
                </c:pt>
                <c:pt idx="18">
                  <c:v>1.2523427128670434E-3</c:v>
                </c:pt>
                <c:pt idx="19">
                  <c:v>1.2232136685819033E-3</c:v>
                </c:pt>
                <c:pt idx="20">
                  <c:v>1.1535436141751473E-3</c:v>
                </c:pt>
                <c:pt idx="21">
                  <c:v>8.440748110952295E-4</c:v>
                </c:pt>
                <c:pt idx="22">
                  <c:v>8.2930253922761305E-4</c:v>
                </c:pt>
                <c:pt idx="23">
                  <c:v>7.2012729840158771E-4</c:v>
                </c:pt>
                <c:pt idx="24">
                  <c:v>4.2804885973450033E-4</c:v>
                </c:pt>
                <c:pt idx="25">
                  <c:v>3.8302790287024306E-4</c:v>
                </c:pt>
                <c:pt idx="26">
                  <c:v>3.4667441903129864E-4</c:v>
                </c:pt>
                <c:pt idx="27">
                  <c:v>3.2845657303692111E-4</c:v>
                </c:pt>
                <c:pt idx="28">
                  <c:v>2.3877396658981788E-4</c:v>
                </c:pt>
                <c:pt idx="29">
                  <c:v>2.2900021576459381E-4</c:v>
                </c:pt>
                <c:pt idx="30">
                  <c:v>2.2049811716439981E-4</c:v>
                </c:pt>
                <c:pt idx="31">
                  <c:v>2.1671634037746589E-4</c:v>
                </c:pt>
                <c:pt idx="32">
                  <c:v>2.145353996936623E-4</c:v>
                </c:pt>
                <c:pt idx="33">
                  <c:v>1.7815445306349823E-4</c:v>
                </c:pt>
                <c:pt idx="34">
                  <c:v>1.2787707002816698E-4</c:v>
                </c:pt>
                <c:pt idx="35">
                  <c:v>1.2434937661322322E-4</c:v>
                </c:pt>
                <c:pt idx="36">
                  <c:v>8.9123861436644734E-5</c:v>
                </c:pt>
                <c:pt idx="37">
                  <c:v>7.8349388212492661E-5</c:v>
                </c:pt>
                <c:pt idx="38">
                  <c:v>7.6797880134049195E-5</c:v>
                </c:pt>
                <c:pt idx="39">
                  <c:v>7.4912841115227697E-5</c:v>
                </c:pt>
                <c:pt idx="40">
                  <c:v>7.2135050960550978E-5</c:v>
                </c:pt>
                <c:pt idx="41">
                  <c:v>6.330292580077049E-5</c:v>
                </c:pt>
                <c:pt idx="42">
                  <c:v>3.3934126664384131E-5</c:v>
                </c:pt>
                <c:pt idx="43">
                  <c:v>3.1944206462249238E-5</c:v>
                </c:pt>
                <c:pt idx="44">
                  <c:v>3.0166549019722621E-5</c:v>
                </c:pt>
                <c:pt idx="45">
                  <c:v>2.5950748648590871E-5</c:v>
                </c:pt>
                <c:pt idx="46">
                  <c:v>1.6676495376233754E-5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186056"/>
        <c:axId val="313186440"/>
      </c:barChart>
      <c:catAx>
        <c:axId val="31318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186440"/>
        <c:crosses val="autoZero"/>
        <c:auto val="1"/>
        <c:lblAlgn val="ctr"/>
        <c:lblOffset val="100"/>
        <c:noMultiLvlLbl val="0"/>
      </c:catAx>
      <c:valAx>
        <c:axId val="31318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18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778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526250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5%20Ariljaanii%20tailan%20web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deelliin%20san\Members\&#1040;&#1088;&#1080;&#1083;&#1078;&#1072;&#1072;&#1085;&#1099;%20&#1090;&#1072;&#1081;&#1083;&#1072;&#1085;\2020\Mnth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6%20Ariljaanii%20tail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3%20Ariljaanii%20tailan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1024725262.35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3548165879.3899999</v>
          </cell>
        </row>
        <row r="18">
          <cell r="B18" t="str">
            <v>MICC</v>
          </cell>
          <cell r="C18" t="str">
            <v>"ЭМ АЙ СИ СИ  ҮЦК" ХХК</v>
          </cell>
          <cell r="D18" t="str">
            <v>●</v>
          </cell>
          <cell r="E18" t="str">
            <v>●</v>
          </cell>
          <cell r="F18"/>
          <cell r="G18">
            <v>10230420</v>
          </cell>
        </row>
        <row r="19">
          <cell r="B19" t="str">
            <v>TTOL</v>
          </cell>
          <cell r="C19" t="str">
            <v>"АПЕКС КАПИТАЛ ҮЦК" ХХК</v>
          </cell>
          <cell r="D19" t="str">
            <v>●</v>
          </cell>
          <cell r="E19"/>
          <cell r="F19" t="str">
            <v>●</v>
          </cell>
          <cell r="G19">
            <v>1262340769.47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4328578056.3299999</v>
          </cell>
        </row>
        <row r="21">
          <cell r="B21" t="str">
            <v>MIBG</v>
          </cell>
          <cell r="C21" t="str">
            <v>"МАНДАЛ КАПИТАЛ МАРКЕТС ҮЦК" ХХК</v>
          </cell>
          <cell r="D21" t="str">
            <v>●</v>
          </cell>
          <cell r="E21"/>
          <cell r="F21"/>
          <cell r="G21">
            <v>567836191.84000003</v>
          </cell>
        </row>
        <row r="22">
          <cell r="B22" t="str">
            <v>ARD</v>
          </cell>
          <cell r="C22" t="str">
            <v>"ӨЛЗИЙ ЭНД КО КАПИТАЛ ҮЦК" ХХК</v>
          </cell>
          <cell r="D22" t="str">
            <v>●</v>
          </cell>
          <cell r="E22" t="str">
            <v>●</v>
          </cell>
          <cell r="F22"/>
          <cell r="G22">
            <v>275105717.72000003</v>
          </cell>
        </row>
        <row r="23">
          <cell r="B23" t="str">
            <v>ZGB</v>
          </cell>
          <cell r="C23" t="str">
            <v>"ТАВАНБОГД КАПИТАЛ ҮЦК" ХХК</v>
          </cell>
          <cell r="D23" t="str">
            <v>●</v>
          </cell>
          <cell r="E23"/>
          <cell r="F23"/>
          <cell r="G23">
            <v>269176911.31999999</v>
          </cell>
        </row>
        <row r="24">
          <cell r="B24" t="str">
            <v>INVC</v>
          </cell>
          <cell r="C24" t="str">
            <v>"ИНВЕСКОР КАПИТАЛ ҮЦК" ХХК</v>
          </cell>
          <cell r="D24" t="str">
            <v>●</v>
          </cell>
          <cell r="E24" t="str">
            <v>●</v>
          </cell>
          <cell r="F24"/>
          <cell r="G24">
            <v>17570715.5</v>
          </cell>
        </row>
        <row r="25">
          <cell r="B25" t="str">
            <v>LFTI</v>
          </cell>
          <cell r="C25" t="str">
            <v>"ЛАЙФТАЙМ ИНВЕСТМЕНТ ҮЦК" ХХК</v>
          </cell>
          <cell r="D25" t="str">
            <v>●</v>
          </cell>
          <cell r="E25" t="str">
            <v>●</v>
          </cell>
          <cell r="F25"/>
          <cell r="G25">
            <v>597427.4</v>
          </cell>
        </row>
        <row r="26">
          <cell r="B26" t="str">
            <v>TDB</v>
          </cell>
          <cell r="C26" t="str">
            <v>"ТИ ДИ БИ СЕКЬЮРИТИЗ ҮЦК" ХХК</v>
          </cell>
          <cell r="D26" t="str">
            <v>●</v>
          </cell>
          <cell r="E26" t="str">
            <v>●</v>
          </cell>
          <cell r="F26"/>
          <cell r="G26">
            <v>408463268.96000004</v>
          </cell>
        </row>
        <row r="27">
          <cell r="B27" t="str">
            <v>RISM</v>
          </cell>
          <cell r="C27" t="str">
            <v>"РАЙНОС ИНВЕСТМЕНТ ҮЦК" ХХК</v>
          </cell>
          <cell r="D27" t="str">
            <v>●</v>
          </cell>
          <cell r="E27"/>
          <cell r="F27" t="str">
            <v>●</v>
          </cell>
          <cell r="G27">
            <v>6896562.0700000003</v>
          </cell>
        </row>
        <row r="28">
          <cell r="B28" t="str">
            <v>STIN</v>
          </cell>
          <cell r="C28" t="str">
            <v>"СТАНДАРТ ИНВЕСТМЕНТ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193654310.78</v>
          </cell>
        </row>
        <row r="29">
          <cell r="B29" t="str">
            <v>BUMB</v>
          </cell>
          <cell r="C29" t="str">
            <v>"БУМБАТ-АЛТАЙ ҮЦК" ХХК</v>
          </cell>
          <cell r="D29" t="str">
            <v>●</v>
          </cell>
          <cell r="E29"/>
          <cell r="F29"/>
          <cell r="G29">
            <v>91498793.909999996</v>
          </cell>
        </row>
        <row r="30">
          <cell r="B30" t="str">
            <v>BZIN</v>
          </cell>
          <cell r="C30" t="str">
            <v>"МИРЭ ЭССЭТ СЕКЬЮРИТИС МОНГОЛ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46080983.390000001</v>
          </cell>
        </row>
        <row r="31">
          <cell r="B31" t="str">
            <v>DELG</v>
          </cell>
          <cell r="C31" t="str">
            <v>"ДЭЛГЭРХАНГАЙ СЕКЮРИТИЗ ҮЦК" ХХК</v>
          </cell>
          <cell r="D31" t="str">
            <v>●</v>
          </cell>
          <cell r="E31"/>
          <cell r="F31"/>
          <cell r="G31">
            <v>361015677.35000002</v>
          </cell>
        </row>
        <row r="32">
          <cell r="B32" t="str">
            <v>TCHB</v>
          </cell>
          <cell r="C32" t="str">
            <v>"ТУЛГАТ ЧАНДМАНЬ БАЯН  ҮЦК" ХХК</v>
          </cell>
          <cell r="D32" t="str">
            <v>●</v>
          </cell>
          <cell r="E32"/>
          <cell r="F32"/>
          <cell r="G32">
            <v>24344220.800000001</v>
          </cell>
        </row>
        <row r="33">
          <cell r="B33" t="str">
            <v>NSEC</v>
          </cell>
          <cell r="C33" t="str">
            <v>"НЭЙШНЛ СЕКЮРИТИС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141384210.93000001</v>
          </cell>
        </row>
        <row r="34">
          <cell r="B34" t="str">
            <v>NOVL</v>
          </cell>
          <cell r="C34" t="str">
            <v>"НОВЕЛ ИНВЕСТМЕНТ ҮЦК" ХХК</v>
          </cell>
          <cell r="D34" t="str">
            <v>●</v>
          </cell>
          <cell r="E34"/>
          <cell r="F34" t="str">
            <v>●</v>
          </cell>
          <cell r="G34">
            <v>69309528.180000007</v>
          </cell>
        </row>
        <row r="35">
          <cell r="B35" t="str">
            <v>SILS</v>
          </cell>
          <cell r="C35" t="str">
            <v>"СИЛВЭР ЛАЙТ СЕКЮРИТИЙЗ ҮЦК" ХХК</v>
          </cell>
          <cell r="D35" t="str">
            <v>●</v>
          </cell>
          <cell r="E35"/>
          <cell r="F35"/>
          <cell r="G35">
            <v>0</v>
          </cell>
        </row>
        <row r="36">
          <cell r="B36" t="str">
            <v>GNDX</v>
          </cell>
          <cell r="C36" t="str">
            <v>"ГЕНДЕКС ҮЦК" ХХК</v>
          </cell>
          <cell r="D36" t="str">
            <v>●</v>
          </cell>
          <cell r="E36"/>
          <cell r="F36"/>
          <cell r="G36">
            <v>1659456.5</v>
          </cell>
        </row>
        <row r="37">
          <cell r="B37" t="str">
            <v>GAUL</v>
          </cell>
          <cell r="C37" t="str">
            <v>"ГАҮЛИ ҮЦК" ХХК</v>
          </cell>
          <cell r="D37" t="str">
            <v>●</v>
          </cell>
          <cell r="E37" t="str">
            <v>●</v>
          </cell>
          <cell r="F37"/>
          <cell r="G37">
            <v>23946439.890000001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53146891.119999997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E39"/>
          <cell r="F39"/>
          <cell r="G39">
            <v>22292375.960000001</v>
          </cell>
        </row>
        <row r="40">
          <cell r="B40" t="str">
            <v>MSEC</v>
          </cell>
          <cell r="C40" t="str">
            <v>"МОНСЕК ҮЦК" ХХК</v>
          </cell>
          <cell r="D40" t="str">
            <v>●</v>
          </cell>
          <cell r="E40"/>
          <cell r="F40"/>
          <cell r="G40">
            <v>32473355.869999997</v>
          </cell>
        </row>
        <row r="41">
          <cell r="B41" t="str">
            <v>ZRGD</v>
          </cell>
          <cell r="C41" t="str">
            <v>"ЗЭРГЭД ҮЦК" ХХК</v>
          </cell>
          <cell r="D41" t="str">
            <v>●</v>
          </cell>
          <cell r="E41"/>
          <cell r="F41"/>
          <cell r="G41">
            <v>23222250.990000002</v>
          </cell>
        </row>
        <row r="42">
          <cell r="B42" t="str">
            <v>MERG</v>
          </cell>
          <cell r="C42" t="str">
            <v>"МЭРГЭН САНАА ҮЦК" ХХК</v>
          </cell>
          <cell r="D42" t="str">
            <v>●</v>
          </cell>
          <cell r="E42"/>
          <cell r="F42"/>
          <cell r="G42">
            <v>133990469.78</v>
          </cell>
        </row>
        <row r="43">
          <cell r="B43" t="str">
            <v>SECP</v>
          </cell>
          <cell r="C43" t="str">
            <v>"СИКАП  ҮЦК" ХХК</v>
          </cell>
          <cell r="D43" t="str">
            <v>●</v>
          </cell>
          <cell r="E43" t="str">
            <v>●</v>
          </cell>
          <cell r="F43"/>
          <cell r="G43">
            <v>0</v>
          </cell>
        </row>
        <row r="44">
          <cell r="B44" t="str">
            <v>GDEV</v>
          </cell>
          <cell r="C44" t="str">
            <v>"ГРАНДДЕВЕЛОПМЕНТ ҮЦК" ХХК</v>
          </cell>
          <cell r="D44" t="str">
            <v>●</v>
          </cell>
          <cell r="E44"/>
          <cell r="F44"/>
          <cell r="G44">
            <v>833752</v>
          </cell>
        </row>
        <row r="45">
          <cell r="B45" t="str">
            <v>DRBR</v>
          </cell>
          <cell r="C45" t="str">
            <v>"ДАРХАН БРОКЕР ҮЦК" ХХК</v>
          </cell>
          <cell r="D45" t="str">
            <v>●</v>
          </cell>
          <cell r="E45"/>
          <cell r="F45"/>
          <cell r="G45">
            <v>20299811.800000001</v>
          </cell>
        </row>
        <row r="46">
          <cell r="B46" t="str">
            <v>TABO</v>
          </cell>
          <cell r="C46" t="str">
            <v>"ТАВАН БОГД ҮЦК" ХХК</v>
          </cell>
          <cell r="D46" t="str">
            <v>●</v>
          </cell>
          <cell r="E46"/>
          <cell r="F46"/>
          <cell r="G46">
            <v>33118255.390000001</v>
          </cell>
        </row>
        <row r="47">
          <cell r="B47" t="str">
            <v>HUN</v>
          </cell>
          <cell r="C47" t="str">
            <v>"ХҮННҮ ЭМПАЙР ҮЦК" ХХК</v>
          </cell>
          <cell r="D47" t="str">
            <v>●</v>
          </cell>
          <cell r="E47"/>
          <cell r="F47"/>
          <cell r="G47">
            <v>1490064.89</v>
          </cell>
        </row>
        <row r="48">
          <cell r="B48" t="str">
            <v>SGC</v>
          </cell>
          <cell r="C48" t="str">
            <v>"ЭС ЖИ КАПИТАЛ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988000</v>
          </cell>
        </row>
        <row r="49">
          <cell r="B49" t="str">
            <v>TNGR</v>
          </cell>
          <cell r="C49" t="str">
            <v>"ТЭНГЭР КАПИТАЛ 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3089628.38</v>
          </cell>
        </row>
        <row r="50">
          <cell r="B50" t="str">
            <v>BULG</v>
          </cell>
          <cell r="C50" t="str">
            <v>"БУЛГАН БРОКЕР ҮЦК" ХХК</v>
          </cell>
          <cell r="D50" t="str">
            <v>●</v>
          </cell>
          <cell r="E50"/>
          <cell r="F50"/>
          <cell r="G50">
            <v>8761394.0999999996</v>
          </cell>
        </row>
        <row r="51">
          <cell r="B51" t="str">
            <v>ALTN</v>
          </cell>
          <cell r="C51" t="str">
            <v>"АЛТАН ХОРОМСОГ ҮЦК" ХХК</v>
          </cell>
          <cell r="D51" t="str">
            <v>●</v>
          </cell>
          <cell r="E51"/>
          <cell r="F51"/>
          <cell r="G51">
            <v>13766433</v>
          </cell>
        </row>
        <row r="52">
          <cell r="B52" t="str">
            <v>BATS</v>
          </cell>
          <cell r="C52" t="str">
            <v>"БАТС ҮЦК" ХХК</v>
          </cell>
          <cell r="D52" t="str">
            <v>●</v>
          </cell>
          <cell r="E52"/>
          <cell r="F52"/>
          <cell r="G52">
            <v>0</v>
          </cell>
        </row>
        <row r="53">
          <cell r="B53" t="str">
            <v>UNDR</v>
          </cell>
          <cell r="C53" t="str">
            <v>"ӨНДӨРХААН ИНВЕСТ ҮЦК" ХХК</v>
          </cell>
          <cell r="D53" t="str">
            <v>●</v>
          </cell>
          <cell r="E53"/>
          <cell r="F53"/>
          <cell r="G53">
            <v>1989838.77</v>
          </cell>
        </row>
        <row r="54">
          <cell r="B54" t="str">
            <v>STOK</v>
          </cell>
          <cell r="C54" t="str">
            <v>"СТОКЛАБ СЕКЬЮРИТИЗ ҮЦК" ХХК</v>
          </cell>
          <cell r="D54" t="str">
            <v>●</v>
          </cell>
          <cell r="E54"/>
          <cell r="F54"/>
          <cell r="G54">
            <v>132217.37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E55"/>
          <cell r="F55"/>
          <cell r="G55">
            <v>8890184.8000000007</v>
          </cell>
        </row>
        <row r="56">
          <cell r="B56" t="str">
            <v>MOHU</v>
          </cell>
          <cell r="C56" t="str">
            <v>"MОНГОЛ ХУВЬЦАА" ХХК</v>
          </cell>
          <cell r="D56" t="str">
            <v>●</v>
          </cell>
          <cell r="E56"/>
          <cell r="F56"/>
          <cell r="G56">
            <v>2026872</v>
          </cell>
        </row>
        <row r="57">
          <cell r="B57" t="str">
            <v>GATR</v>
          </cell>
          <cell r="C57" t="str">
            <v>"ГАЦУУРТ ТРЕЙД ҮЦК" ХХК</v>
          </cell>
          <cell r="D57" t="str">
            <v>●</v>
          </cell>
          <cell r="E57"/>
          <cell r="F57"/>
          <cell r="G57">
            <v>2529046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E58"/>
          <cell r="F58"/>
          <cell r="G58">
            <v>4491214.5</v>
          </cell>
        </row>
        <row r="59">
          <cell r="B59" t="str">
            <v>SANR</v>
          </cell>
          <cell r="C59" t="str">
            <v>"САНАР ҮЦК" ХХК</v>
          </cell>
          <cell r="D59" t="str">
            <v>●</v>
          </cell>
          <cell r="E59"/>
          <cell r="F59"/>
          <cell r="G59">
            <v>0</v>
          </cell>
        </row>
        <row r="60">
          <cell r="B60" t="str">
            <v>ECM</v>
          </cell>
          <cell r="C60" t="str">
            <v>"ЕВРАЗИА КАПИТАЛ ХОЛДИНГ ҮЦК" 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53880.2</v>
          </cell>
        </row>
        <row r="61">
          <cell r="B61" t="str">
            <v>BLMB</v>
          </cell>
          <cell r="C61" t="str">
            <v xml:space="preserve">"БЛҮМСБЮРИ СЕКЮРИТИЕС ҮЦК" ХХК </v>
          </cell>
          <cell r="D61" t="str">
            <v>●</v>
          </cell>
          <cell r="E61"/>
          <cell r="F61"/>
          <cell r="G61">
            <v>204013</v>
          </cell>
        </row>
        <row r="62">
          <cell r="B62" t="str">
            <v>BSK</v>
          </cell>
          <cell r="C62" t="str">
            <v>"БЛЮСКАЙ СЕКЬЮРИТИЗ ҮЦК" ХК</v>
          </cell>
          <cell r="D62" t="str">
            <v>●</v>
          </cell>
          <cell r="E62"/>
          <cell r="F62"/>
          <cell r="G62">
            <v>7504645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E63"/>
          <cell r="F63"/>
          <cell r="G63">
            <v>0</v>
          </cell>
        </row>
        <row r="64">
          <cell r="B64" t="str">
            <v>CTRL</v>
          </cell>
          <cell r="C64" t="str">
            <v>"ЦЕНТРАЛ СЕКЬЮРИТИЙЗ ҮЦК" ХХК</v>
          </cell>
          <cell r="D64" t="str">
            <v>●</v>
          </cell>
          <cell r="E64"/>
          <cell r="F64"/>
          <cell r="G64">
            <v>0</v>
          </cell>
        </row>
        <row r="65">
          <cell r="B65" t="str">
            <v>MONG</v>
          </cell>
          <cell r="C65" t="str">
            <v>"МОНГОЛ СЕКЮРИТИЕС ҮЦК" ХК</v>
          </cell>
          <cell r="D65" t="str">
            <v>●</v>
          </cell>
          <cell r="E65"/>
          <cell r="F65"/>
          <cell r="G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/>
          <cell r="F66"/>
          <cell r="G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E67"/>
          <cell r="F67"/>
          <cell r="G67">
            <v>0</v>
          </cell>
        </row>
        <row r="68">
          <cell r="B68" t="str">
            <v>MSDQ</v>
          </cell>
          <cell r="C68" t="str">
            <v>"МАСДАК ҮНЭТ ЦААСНЫ КОМПАНИ" ХХК</v>
          </cell>
          <cell r="D68" t="str">
            <v>●</v>
          </cell>
          <cell r="E68"/>
          <cell r="F68"/>
          <cell r="G68">
            <v>0</v>
          </cell>
        </row>
        <row r="69">
          <cell r="B69" t="str">
            <v>BKOC</v>
          </cell>
          <cell r="C69" t="str">
            <v>"БКО КАПИТАЛ ҮЦК" ХХК</v>
          </cell>
          <cell r="D69" t="str">
            <v>●</v>
          </cell>
          <cell r="E69"/>
          <cell r="F69"/>
          <cell r="G69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/>
          <cell r="Z9"/>
          <cell r="AA9"/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/>
          <cell r="Z10"/>
          <cell r="AA10"/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/>
          <cell r="J11"/>
          <cell r="K11"/>
          <cell r="L11"/>
          <cell r="M11"/>
          <cell r="N11"/>
          <cell r="O11"/>
          <cell r="P11"/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/>
          <cell r="Z11"/>
          <cell r="AA11"/>
          <cell r="AB11">
            <v>22080</v>
          </cell>
          <cell r="AC11">
            <v>11720855.220000001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/>
          <cell r="J12"/>
          <cell r="K12"/>
          <cell r="L12"/>
          <cell r="M12"/>
          <cell r="N12"/>
          <cell r="O12"/>
          <cell r="P12"/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/>
          <cell r="W12"/>
          <cell r="X12"/>
          <cell r="Y12"/>
          <cell r="Z12"/>
          <cell r="AA12"/>
          <cell r="AB12">
            <v>168035</v>
          </cell>
          <cell r="AC12">
            <v>111396693.04000001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/>
          <cell r="Z13"/>
          <cell r="AA13"/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/>
          <cell r="J14"/>
          <cell r="K14"/>
          <cell r="L14"/>
          <cell r="M14"/>
          <cell r="N14"/>
          <cell r="O14"/>
          <cell r="P14"/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/>
          <cell r="Z14"/>
          <cell r="AA14"/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/>
          <cell r="J15"/>
          <cell r="K15"/>
          <cell r="L15"/>
          <cell r="M15"/>
          <cell r="N15"/>
          <cell r="O15"/>
          <cell r="P15"/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/>
          <cell r="W15"/>
          <cell r="X15"/>
          <cell r="Y15"/>
          <cell r="Z15"/>
          <cell r="AA15"/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/>
          <cell r="W16"/>
          <cell r="X16"/>
          <cell r="Y16"/>
          <cell r="Z16"/>
          <cell r="AA16"/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/>
          <cell r="J17"/>
          <cell r="K17"/>
          <cell r="L17"/>
          <cell r="M17"/>
          <cell r="N17"/>
          <cell r="O17"/>
          <cell r="P17"/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/>
          <cell r="W17"/>
          <cell r="X17"/>
          <cell r="Y17"/>
          <cell r="Z17"/>
          <cell r="AA17"/>
          <cell r="AB17">
            <v>3912</v>
          </cell>
          <cell r="AC17">
            <v>2358570</v>
          </cell>
          <cell r="AD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/>
          <cell r="W18"/>
          <cell r="X18"/>
          <cell r="Y18"/>
          <cell r="Z18"/>
          <cell r="AA18"/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/>
          <cell r="J19"/>
          <cell r="K19"/>
          <cell r="L19"/>
          <cell r="M19"/>
          <cell r="N19"/>
          <cell r="O19"/>
          <cell r="P19"/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/>
          <cell r="W19"/>
          <cell r="X19"/>
          <cell r="Y19"/>
          <cell r="Z19"/>
          <cell r="AA19"/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/>
          <cell r="J20"/>
          <cell r="K20"/>
          <cell r="L20"/>
          <cell r="M20"/>
          <cell r="N20"/>
          <cell r="O20"/>
          <cell r="P20"/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/>
          <cell r="W20"/>
          <cell r="X20"/>
          <cell r="Y20"/>
          <cell r="Z20"/>
          <cell r="AA20"/>
          <cell r="AB20">
            <v>1830900</v>
          </cell>
          <cell r="AC20">
            <v>195776304.94999999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/>
          <cell r="J21"/>
          <cell r="K21"/>
          <cell r="L21"/>
          <cell r="M21"/>
          <cell r="N21"/>
          <cell r="O21"/>
          <cell r="P21"/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/>
          <cell r="W21"/>
          <cell r="X21"/>
          <cell r="Y21"/>
          <cell r="Z21"/>
          <cell r="AA21"/>
          <cell r="AB21">
            <v>7331118</v>
          </cell>
          <cell r="AC21">
            <v>273419703.94999999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/>
          <cell r="J22"/>
          <cell r="K22"/>
          <cell r="L22"/>
          <cell r="M22"/>
          <cell r="N22"/>
          <cell r="O22"/>
          <cell r="P22"/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/>
          <cell r="Z22"/>
          <cell r="AA22"/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/>
          <cell r="J23"/>
          <cell r="K23"/>
          <cell r="L23"/>
          <cell r="M23"/>
          <cell r="N23"/>
          <cell r="O23"/>
          <cell r="P23"/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/>
          <cell r="W23"/>
          <cell r="X23"/>
          <cell r="Y23"/>
          <cell r="Z23"/>
          <cell r="AA23"/>
          <cell r="AB23">
            <v>127781</v>
          </cell>
          <cell r="AC23">
            <v>18642617.149999999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W24"/>
          <cell r="X24"/>
          <cell r="Y24"/>
          <cell r="Z24"/>
          <cell r="AA24"/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/>
          <cell r="J25"/>
          <cell r="K25"/>
          <cell r="L25"/>
          <cell r="M25"/>
          <cell r="N25"/>
          <cell r="O25"/>
          <cell r="P25"/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/>
          <cell r="W25"/>
          <cell r="X25"/>
          <cell r="Y25"/>
          <cell r="Z25"/>
          <cell r="AA25"/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/>
          <cell r="J26"/>
          <cell r="K26"/>
          <cell r="L26"/>
          <cell r="M26"/>
          <cell r="N26"/>
          <cell r="O26"/>
          <cell r="P26"/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/>
          <cell r="W26"/>
          <cell r="X26"/>
          <cell r="Y26"/>
          <cell r="Z26"/>
          <cell r="AA26"/>
          <cell r="AB26">
            <v>16928</v>
          </cell>
          <cell r="AC26">
            <v>7941347.2000000002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/>
          <cell r="J27"/>
          <cell r="K27"/>
          <cell r="L27"/>
          <cell r="M27"/>
          <cell r="N27"/>
          <cell r="O27"/>
          <cell r="P27"/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/>
          <cell r="W27"/>
          <cell r="X27"/>
          <cell r="Y27"/>
          <cell r="Z27"/>
          <cell r="AA27"/>
          <cell r="AB27">
            <v>11351</v>
          </cell>
          <cell r="AC27">
            <v>6262708.8300000001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/>
          <cell r="N28"/>
          <cell r="O28"/>
          <cell r="P28"/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/>
          <cell r="W28"/>
          <cell r="X28"/>
          <cell r="Y28"/>
          <cell r="Z28"/>
          <cell r="AA28"/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/>
          <cell r="N29"/>
          <cell r="O29"/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W29"/>
          <cell r="X29"/>
          <cell r="Y29"/>
          <cell r="Z29"/>
          <cell r="AA29"/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/>
          <cell r="J30"/>
          <cell r="K30"/>
          <cell r="L30"/>
          <cell r="M30"/>
          <cell r="N30"/>
          <cell r="O30"/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W30"/>
          <cell r="X30"/>
          <cell r="Y30"/>
          <cell r="Z30"/>
          <cell r="AA30"/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/>
          <cell r="J31"/>
          <cell r="K31"/>
          <cell r="L31"/>
          <cell r="M31"/>
          <cell r="N31"/>
          <cell r="O31"/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W31"/>
          <cell r="X31"/>
          <cell r="Y31"/>
          <cell r="Z31"/>
          <cell r="AA31"/>
          <cell r="AB31">
            <v>1041740</v>
          </cell>
          <cell r="AC31">
            <v>225982732.43000001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/>
          <cell r="J32"/>
          <cell r="K32"/>
          <cell r="L32"/>
          <cell r="M32"/>
          <cell r="N32"/>
          <cell r="O32"/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W32"/>
          <cell r="X32"/>
          <cell r="Y32"/>
          <cell r="Z32"/>
          <cell r="AA32"/>
          <cell r="AB32">
            <v>109802</v>
          </cell>
          <cell r="AC32">
            <v>18348648.739999998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/>
          <cell r="J33"/>
          <cell r="K33"/>
          <cell r="L33"/>
          <cell r="M33"/>
          <cell r="N33"/>
          <cell r="O33"/>
          <cell r="P33"/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/>
          <cell r="W33"/>
          <cell r="X33"/>
          <cell r="Y33"/>
          <cell r="Z33"/>
          <cell r="AA33"/>
          <cell r="AB33">
            <v>63117</v>
          </cell>
          <cell r="AC33">
            <v>25278061.140000001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/>
          <cell r="J34"/>
          <cell r="K34"/>
          <cell r="L34"/>
          <cell r="M34"/>
          <cell r="N34"/>
          <cell r="O34"/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W34"/>
          <cell r="X34"/>
          <cell r="Y34"/>
          <cell r="Z34"/>
          <cell r="AA34"/>
          <cell r="AB34">
            <v>438962</v>
          </cell>
          <cell r="AC34">
            <v>82625841.219999999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/>
          <cell r="J35"/>
          <cell r="K35"/>
          <cell r="L35"/>
          <cell r="M35"/>
          <cell r="N35"/>
          <cell r="O35"/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W35"/>
          <cell r="X35"/>
          <cell r="Y35"/>
          <cell r="Z35"/>
          <cell r="AA35"/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/>
          <cell r="J36"/>
          <cell r="K36"/>
          <cell r="L36"/>
          <cell r="M36"/>
          <cell r="N36"/>
          <cell r="O36"/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W36"/>
          <cell r="X36"/>
          <cell r="Y36"/>
          <cell r="Z36"/>
          <cell r="AA36"/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/>
          <cell r="J37"/>
          <cell r="K37"/>
          <cell r="L37"/>
          <cell r="M37"/>
          <cell r="N37"/>
          <cell r="O37"/>
          <cell r="P37"/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/>
          <cell r="W37"/>
          <cell r="X37"/>
          <cell r="Y37"/>
          <cell r="Z37"/>
          <cell r="AA37"/>
          <cell r="AB37">
            <v>2404238</v>
          </cell>
          <cell r="AC37">
            <v>5429057502</v>
          </cell>
          <cell r="AD37"/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/>
          <cell r="J38"/>
          <cell r="K38"/>
          <cell r="L38"/>
          <cell r="M38"/>
          <cell r="N38"/>
          <cell r="O38"/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W38"/>
          <cell r="X38"/>
          <cell r="Y38"/>
          <cell r="Z38"/>
          <cell r="AA38"/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/>
          <cell r="J39"/>
          <cell r="K39"/>
          <cell r="L39"/>
          <cell r="M39"/>
          <cell r="N39"/>
          <cell r="O39"/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W39"/>
          <cell r="X39"/>
          <cell r="Y39"/>
          <cell r="Z39"/>
          <cell r="AA39"/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W40"/>
          <cell r="X40"/>
          <cell r="Y40"/>
          <cell r="Z40"/>
          <cell r="AA40"/>
          <cell r="AB40">
            <v>140469</v>
          </cell>
          <cell r="AC40">
            <v>45453289.170000002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W41"/>
          <cell r="X41"/>
          <cell r="Y41"/>
          <cell r="Z41"/>
          <cell r="AA41"/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/>
          <cell r="J42"/>
          <cell r="K42"/>
          <cell r="L42"/>
          <cell r="M42"/>
          <cell r="N42"/>
          <cell r="O42"/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W42"/>
          <cell r="X42"/>
          <cell r="Y42"/>
          <cell r="Z42"/>
          <cell r="AA42"/>
          <cell r="AB42">
            <v>924241</v>
          </cell>
          <cell r="AC42">
            <v>272888265.14999998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/>
          <cell r="N43"/>
          <cell r="O43"/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W43"/>
          <cell r="X43"/>
          <cell r="Y43"/>
          <cell r="Z43"/>
          <cell r="AA43"/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/>
          <cell r="J44"/>
          <cell r="K44"/>
          <cell r="L44"/>
          <cell r="M44"/>
          <cell r="N44"/>
          <cell r="O44"/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W44"/>
          <cell r="X44"/>
          <cell r="Y44"/>
          <cell r="Z44"/>
          <cell r="AA44"/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/>
          <cell r="J45"/>
          <cell r="K45"/>
          <cell r="L45"/>
          <cell r="M45"/>
          <cell r="N45"/>
          <cell r="O45"/>
          <cell r="P45"/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/>
          <cell r="W45"/>
          <cell r="X45"/>
          <cell r="Y45"/>
          <cell r="Z45"/>
          <cell r="AA45"/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/>
          <cell r="J46"/>
          <cell r="K46"/>
          <cell r="L46"/>
          <cell r="M46"/>
          <cell r="N46"/>
          <cell r="O46"/>
          <cell r="P46"/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/>
          <cell r="W46"/>
          <cell r="X46"/>
          <cell r="Y46"/>
          <cell r="Z46"/>
          <cell r="AA46"/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/>
          <cell r="J47"/>
          <cell r="K47"/>
          <cell r="L47"/>
          <cell r="M47"/>
          <cell r="N47"/>
          <cell r="O47"/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W47"/>
          <cell r="X47"/>
          <cell r="Y47"/>
          <cell r="Z47"/>
          <cell r="AA47"/>
          <cell r="AB47">
            <v>366457</v>
          </cell>
          <cell r="AC47">
            <v>93213655.789999992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/>
          <cell r="J48"/>
          <cell r="K48"/>
          <cell r="L48"/>
          <cell r="M48"/>
          <cell r="N48"/>
          <cell r="O48"/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W48"/>
          <cell r="X48"/>
          <cell r="Y48"/>
          <cell r="Z48"/>
          <cell r="AA48"/>
          <cell r="AB48">
            <v>5959</v>
          </cell>
          <cell r="AC48">
            <v>5652426.0999999996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/>
          <cell r="J49"/>
          <cell r="K49"/>
          <cell r="L49"/>
          <cell r="M49"/>
          <cell r="N49"/>
          <cell r="O49"/>
          <cell r="P49"/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/>
          <cell r="W49"/>
          <cell r="X49"/>
          <cell r="Y49"/>
          <cell r="Z49"/>
          <cell r="AA49"/>
          <cell r="AB49">
            <v>1644542</v>
          </cell>
          <cell r="AC49">
            <v>66248308.890000001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>
            <v>0</v>
          </cell>
          <cell r="V50"/>
          <cell r="W50"/>
          <cell r="X50"/>
          <cell r="Y50"/>
          <cell r="Z50"/>
          <cell r="AA50"/>
          <cell r="AB50">
            <v>85415</v>
          </cell>
          <cell r="AC50">
            <v>19256345.199999999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>
            <v>0</v>
          </cell>
          <cell r="V51"/>
          <cell r="W51"/>
          <cell r="X51"/>
          <cell r="Y51"/>
          <cell r="Z51"/>
          <cell r="AA51"/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>
            <v>0</v>
          </cell>
          <cell r="V52"/>
          <cell r="W52"/>
          <cell r="X52"/>
          <cell r="Y52"/>
          <cell r="Z52"/>
          <cell r="AA52"/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>
            <v>0</v>
          </cell>
          <cell r="V53"/>
          <cell r="W53"/>
          <cell r="X53"/>
          <cell r="Y53"/>
          <cell r="Z53"/>
          <cell r="AA53"/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>
            <v>0</v>
          </cell>
          <cell r="V54"/>
          <cell r="W54"/>
          <cell r="X54"/>
          <cell r="Y54"/>
          <cell r="Z54"/>
          <cell r="AA54"/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>
            <v>0</v>
          </cell>
          <cell r="V55"/>
          <cell r="W55"/>
          <cell r="X55"/>
          <cell r="Y55"/>
          <cell r="Z55"/>
          <cell r="AA55"/>
          <cell r="AB55">
            <v>456130</v>
          </cell>
          <cell r="AC55">
            <v>9211799.5599999987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>
            <v>0</v>
          </cell>
          <cell r="V56"/>
          <cell r="W56"/>
          <cell r="X56"/>
          <cell r="Y56"/>
          <cell r="Z56"/>
          <cell r="AA56"/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>
            <v>0</v>
          </cell>
          <cell r="V57"/>
          <cell r="W57"/>
          <cell r="X57"/>
          <cell r="Y57"/>
          <cell r="Z57"/>
          <cell r="AA57"/>
          <cell r="AB57">
            <v>766773</v>
          </cell>
          <cell r="AC57">
            <v>158963581.49000001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>
            <v>0</v>
          </cell>
          <cell r="V58"/>
          <cell r="W58"/>
          <cell r="X58"/>
          <cell r="Y58"/>
          <cell r="Z58"/>
          <cell r="AA58"/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>
            <v>0</v>
          </cell>
          <cell r="V59"/>
          <cell r="W59"/>
          <cell r="X59"/>
          <cell r="Y59"/>
          <cell r="Z59"/>
          <cell r="AA59"/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>
            <v>0</v>
          </cell>
          <cell r="V60"/>
          <cell r="W60"/>
          <cell r="X60"/>
          <cell r="Y60"/>
          <cell r="Z60"/>
          <cell r="AA60"/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>
            <v>0</v>
          </cell>
          <cell r="V61"/>
          <cell r="W61"/>
          <cell r="X61"/>
          <cell r="Y61"/>
          <cell r="Z61"/>
          <cell r="AA61"/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>
            <v>0</v>
          </cell>
          <cell r="V62"/>
          <cell r="W62"/>
          <cell r="X62"/>
          <cell r="Y62"/>
          <cell r="Z62"/>
          <cell r="AA62"/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/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/>
          <cell r="I63"/>
          <cell r="J63"/>
          <cell r="K63"/>
          <cell r="L63"/>
          <cell r="M63"/>
          <cell r="N63"/>
          <cell r="O63"/>
          <cell r="P63"/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/>
          <cell r="V63"/>
          <cell r="W63"/>
          <cell r="X63">
            <v>0</v>
          </cell>
          <cell r="Y63"/>
          <cell r="Z63"/>
          <cell r="AA63"/>
          <cell r="AB63">
            <v>47101458</v>
          </cell>
          <cell r="AC63">
            <v>10270255912.579998</v>
          </cell>
        </row>
        <row r="64">
          <cell r="D64"/>
          <cell r="E64"/>
          <cell r="F64"/>
          <cell r="G64"/>
          <cell r="H64"/>
          <cell r="X64"/>
          <cell r="Y64"/>
          <cell r="Z64"/>
          <cell r="AA64"/>
          <cell r="AB64"/>
          <cell r="AC64"/>
        </row>
        <row r="65">
          <cell r="D65"/>
          <cell r="E65"/>
          <cell r="F65"/>
          <cell r="G65"/>
          <cell r="H65"/>
          <cell r="X65"/>
          <cell r="Y65"/>
          <cell r="Z65"/>
          <cell r="AA65"/>
          <cell r="AB65"/>
          <cell r="AC65"/>
        </row>
        <row r="66">
          <cell r="D66"/>
          <cell r="E66"/>
          <cell r="F66"/>
          <cell r="G66"/>
          <cell r="H66"/>
          <cell r="X66"/>
          <cell r="Y66"/>
          <cell r="Z66"/>
          <cell r="AA66"/>
          <cell r="AB66"/>
          <cell r="AC66"/>
        </row>
        <row r="67">
          <cell r="D67"/>
          <cell r="E67"/>
          <cell r="F67"/>
          <cell r="G67"/>
          <cell r="H67"/>
          <cell r="X67"/>
          <cell r="Y67"/>
          <cell r="Z67"/>
          <cell r="AA67"/>
          <cell r="AB67"/>
          <cell r="AC67"/>
        </row>
        <row r="68">
          <cell r="D68"/>
          <cell r="E68"/>
          <cell r="F68"/>
          <cell r="G68"/>
          <cell r="H68"/>
          <cell r="X68"/>
          <cell r="Y68"/>
          <cell r="Z68"/>
          <cell r="AA68"/>
          <cell r="AB68"/>
        </row>
        <row r="69">
          <cell r="D69"/>
          <cell r="E69"/>
          <cell r="F69"/>
          <cell r="G69"/>
          <cell r="H69"/>
          <cell r="X69"/>
          <cell r="Y69"/>
          <cell r="Z69"/>
          <cell r="AA69"/>
          <cell r="AB69"/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410496525.34000003</v>
          </cell>
          <cell r="H16">
            <v>0</v>
          </cell>
          <cell r="I16">
            <v>57718386.879999995</v>
          </cell>
          <cell r="J16">
            <v>0</v>
          </cell>
          <cell r="K16">
            <v>0</v>
          </cell>
          <cell r="L16">
            <v>14300000</v>
          </cell>
          <cell r="M16">
            <v>482514912.22000003</v>
          </cell>
          <cell r="N16">
            <v>98682073859.350006</v>
          </cell>
        </row>
        <row r="17">
          <cell r="B17" t="str">
            <v>ARD</v>
          </cell>
          <cell r="C17" t="str">
            <v>"ӨЛЗИЙ ЭНД КО КАПИТАЛ ҮЦК" ХХК</v>
          </cell>
          <cell r="D17" t="str">
            <v>●</v>
          </cell>
          <cell r="E17" t="str">
            <v>●</v>
          </cell>
          <cell r="F17"/>
          <cell r="G17">
            <v>260723715.06999999</v>
          </cell>
          <cell r="H17">
            <v>0</v>
          </cell>
          <cell r="I17">
            <v>23200000</v>
          </cell>
          <cell r="J17">
            <v>0</v>
          </cell>
          <cell r="K17">
            <v>0</v>
          </cell>
          <cell r="L17">
            <v>81690700000</v>
          </cell>
          <cell r="M17">
            <v>81974623715.070007</v>
          </cell>
          <cell r="N17">
            <v>91665490798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1691106834.8499999</v>
          </cell>
          <cell r="H18">
            <v>0</v>
          </cell>
          <cell r="I18">
            <v>41640238.600000001</v>
          </cell>
          <cell r="J18">
            <v>0</v>
          </cell>
          <cell r="K18">
            <v>0</v>
          </cell>
          <cell r="L18">
            <v>12800000</v>
          </cell>
          <cell r="M18">
            <v>1745547073.4499998</v>
          </cell>
          <cell r="N18">
            <v>91111889698.5</v>
          </cell>
        </row>
        <row r="19">
          <cell r="B19" t="str">
            <v>MICC</v>
          </cell>
          <cell r="C19" t="str">
            <v>"ЭМ АЙ СИ СИ  ҮЦК" ХХК</v>
          </cell>
          <cell r="D19" t="str">
            <v>●</v>
          </cell>
          <cell r="E19" t="str">
            <v>●</v>
          </cell>
          <cell r="F19"/>
          <cell r="G19">
            <v>27129262</v>
          </cell>
          <cell r="H19">
            <v>0</v>
          </cell>
          <cell r="I19">
            <v>400000</v>
          </cell>
          <cell r="J19">
            <v>0</v>
          </cell>
          <cell r="K19">
            <v>0</v>
          </cell>
          <cell r="L19">
            <v>200000</v>
          </cell>
          <cell r="M19">
            <v>27729262</v>
          </cell>
          <cell r="N19">
            <v>77084018933.149994</v>
          </cell>
        </row>
        <row r="20">
          <cell r="B20" t="str">
            <v>MIBG</v>
          </cell>
          <cell r="C20" t="str">
            <v>"МАНДАЛ КАПИТАЛ МАРКЕТС ҮЦК" ХХК</v>
          </cell>
          <cell r="D20" t="str">
            <v>●</v>
          </cell>
          <cell r="E20"/>
          <cell r="F20"/>
          <cell r="G20">
            <v>1173958953.2800002</v>
          </cell>
          <cell r="H20">
            <v>0</v>
          </cell>
          <cell r="I20">
            <v>5210360240</v>
          </cell>
          <cell r="J20">
            <v>0</v>
          </cell>
          <cell r="K20">
            <v>0</v>
          </cell>
          <cell r="L20">
            <v>18105300000</v>
          </cell>
          <cell r="M20">
            <v>24489619193.279999</v>
          </cell>
          <cell r="N20">
            <v>53752616414.830002</v>
          </cell>
        </row>
        <row r="21">
          <cell r="B21" t="str">
            <v>TTOL</v>
          </cell>
          <cell r="C21" t="str">
            <v>"АПЕКС КАПИТАЛ ҮЦК" ХХК</v>
          </cell>
          <cell r="D21" t="str">
            <v>●</v>
          </cell>
          <cell r="E21"/>
          <cell r="F21" t="str">
            <v>●</v>
          </cell>
          <cell r="G21">
            <v>1246040495.0999999</v>
          </cell>
          <cell r="H21">
            <v>0</v>
          </cell>
          <cell r="I21">
            <v>12000000</v>
          </cell>
          <cell r="J21">
            <v>0</v>
          </cell>
          <cell r="K21">
            <v>0</v>
          </cell>
          <cell r="L21">
            <v>1000000</v>
          </cell>
          <cell r="M21">
            <v>1259040495.0999999</v>
          </cell>
          <cell r="N21">
            <v>50747104864.769997</v>
          </cell>
        </row>
        <row r="22">
          <cell r="B22" t="str">
            <v>MNET</v>
          </cell>
          <cell r="C22" t="str">
            <v>"АРД СЕКЬЮРИТИЗ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1571495041.71</v>
          </cell>
          <cell r="H22">
            <v>0</v>
          </cell>
          <cell r="I22">
            <v>54580862.880000003</v>
          </cell>
          <cell r="J22">
            <v>0</v>
          </cell>
          <cell r="K22">
            <v>0</v>
          </cell>
          <cell r="L22">
            <v>1500000</v>
          </cell>
          <cell r="M22">
            <v>1627575904.5900002</v>
          </cell>
          <cell r="N22">
            <v>42611057598.599998</v>
          </cell>
        </row>
        <row r="23">
          <cell r="B23" t="str">
            <v>INVC</v>
          </cell>
          <cell r="C23" t="str">
            <v>"ИНВЕСКОР КАПИТАЛ ҮЦК" ХХК</v>
          </cell>
          <cell r="D23" t="str">
            <v>●</v>
          </cell>
          <cell r="E23" t="str">
            <v>●</v>
          </cell>
          <cell r="F23"/>
          <cell r="G23">
            <v>37235210.030000001</v>
          </cell>
          <cell r="H23">
            <v>0</v>
          </cell>
          <cell r="I23">
            <v>2706239440</v>
          </cell>
          <cell r="J23">
            <v>0</v>
          </cell>
          <cell r="K23">
            <v>0</v>
          </cell>
          <cell r="L23">
            <v>0</v>
          </cell>
          <cell r="M23">
            <v>2743474650.0299997</v>
          </cell>
          <cell r="N23">
            <v>9328240234.1100006</v>
          </cell>
        </row>
        <row r="24">
          <cell r="B24" t="str">
            <v>ZGB</v>
          </cell>
          <cell r="C24" t="str">
            <v>"ТАВАНБОГД КАПИТАЛ ҮЦК" ХХК</v>
          </cell>
          <cell r="D24" t="str">
            <v>●</v>
          </cell>
          <cell r="E24"/>
          <cell r="F24"/>
          <cell r="G24">
            <v>2016407882.8</v>
          </cell>
          <cell r="H24">
            <v>0</v>
          </cell>
          <cell r="I24">
            <v>3917200</v>
          </cell>
          <cell r="J24">
            <v>0</v>
          </cell>
          <cell r="K24">
            <v>0</v>
          </cell>
          <cell r="L24">
            <v>15000000</v>
          </cell>
          <cell r="M24">
            <v>2035325082.8</v>
          </cell>
          <cell r="N24">
            <v>8664649646.3099995</v>
          </cell>
        </row>
        <row r="25">
          <cell r="B25" t="str">
            <v>LFTI</v>
          </cell>
          <cell r="C25" t="str">
            <v>"ЛАЙФТАЙМ ИНВЕСТМЕНТ ҮЦК" ХХК</v>
          </cell>
          <cell r="D25" t="str">
            <v>●</v>
          </cell>
          <cell r="E25" t="str">
            <v>●</v>
          </cell>
          <cell r="F25"/>
          <cell r="G25">
            <v>12750428.710000001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5000000</v>
          </cell>
          <cell r="M25">
            <v>17750428.710000001</v>
          </cell>
          <cell r="N25">
            <v>5559613186.8100004</v>
          </cell>
        </row>
        <row r="26">
          <cell r="B26" t="str">
            <v>TDB</v>
          </cell>
          <cell r="C26" t="str">
            <v>"ТИ ДИ БИ СЕКЬЮРИТИЗ ҮЦК" ХХК</v>
          </cell>
          <cell r="D26" t="str">
            <v>●</v>
          </cell>
          <cell r="E26" t="str">
            <v>●</v>
          </cell>
          <cell r="F26"/>
          <cell r="G26">
            <v>371464495.14999998</v>
          </cell>
          <cell r="H26">
            <v>0</v>
          </cell>
          <cell r="I26">
            <v>24470694</v>
          </cell>
          <cell r="J26">
            <v>0</v>
          </cell>
          <cell r="K26">
            <v>0</v>
          </cell>
          <cell r="L26">
            <v>22200000</v>
          </cell>
          <cell r="M26">
            <v>418135189.14999998</v>
          </cell>
          <cell r="N26">
            <v>4173096406.3699999</v>
          </cell>
        </row>
        <row r="27">
          <cell r="B27" t="str">
            <v>RISM</v>
          </cell>
          <cell r="C27" t="str">
            <v>"РАЙНОС ИНВЕСТМЕНТ ҮЦК" ХХК</v>
          </cell>
          <cell r="D27" t="str">
            <v>●</v>
          </cell>
          <cell r="E27"/>
          <cell r="F27" t="str">
            <v>●</v>
          </cell>
          <cell r="G27">
            <v>4278016.12</v>
          </cell>
          <cell r="H27">
            <v>0</v>
          </cell>
          <cell r="I27">
            <v>245762840</v>
          </cell>
          <cell r="J27">
            <v>0</v>
          </cell>
          <cell r="K27">
            <v>0</v>
          </cell>
          <cell r="L27">
            <v>7000000</v>
          </cell>
          <cell r="M27">
            <v>257040856.12</v>
          </cell>
          <cell r="N27">
            <v>2971198901.5899997</v>
          </cell>
        </row>
        <row r="28">
          <cell r="B28" t="str">
            <v>STIN</v>
          </cell>
          <cell r="C28" t="str">
            <v>"СТАНДАРТ ИНВЕСТМЕНТ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155355778.91</v>
          </cell>
          <cell r="H28">
            <v>0</v>
          </cell>
          <cell r="I28">
            <v>6366819.5999999996</v>
          </cell>
          <cell r="J28">
            <v>0</v>
          </cell>
          <cell r="K28">
            <v>0</v>
          </cell>
          <cell r="L28">
            <v>2400000</v>
          </cell>
          <cell r="M28">
            <v>164122598.50999999</v>
          </cell>
          <cell r="N28">
            <v>2722925451.0600004</v>
          </cell>
        </row>
        <row r="29">
          <cell r="B29" t="str">
            <v>BUMB</v>
          </cell>
          <cell r="C29" t="str">
            <v>"БУМБАТ-АЛТАЙ ҮЦК" ХХК</v>
          </cell>
          <cell r="D29" t="str">
            <v>●</v>
          </cell>
          <cell r="E29"/>
          <cell r="F29"/>
          <cell r="G29">
            <v>167061211.16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167061211.16</v>
          </cell>
          <cell r="N29">
            <v>2553921449.29</v>
          </cell>
        </row>
        <row r="30">
          <cell r="B30" t="str">
            <v>BZIN</v>
          </cell>
          <cell r="C30" t="str">
            <v>"МИРЭ ЭССЭТ СЕКЬЮРИТИС МОНГОЛ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119431624.01000001</v>
          </cell>
          <cell r="H30">
            <v>0</v>
          </cell>
          <cell r="I30">
            <v>617870.88</v>
          </cell>
          <cell r="J30">
            <v>0</v>
          </cell>
          <cell r="K30">
            <v>0</v>
          </cell>
          <cell r="L30">
            <v>110000000</v>
          </cell>
          <cell r="M30">
            <v>230049494.88999999</v>
          </cell>
          <cell r="N30">
            <v>1402862209.6100001</v>
          </cell>
        </row>
        <row r="31">
          <cell r="B31" t="str">
            <v>DELG</v>
          </cell>
          <cell r="C31" t="str">
            <v>"ДЭЛГЭРХАНГАЙ СЕКЮРИТИЗ ҮЦК" ХХК</v>
          </cell>
          <cell r="D31" t="str">
            <v>●</v>
          </cell>
          <cell r="E31"/>
          <cell r="F31"/>
          <cell r="G31">
            <v>164059531.84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164059531.84</v>
          </cell>
          <cell r="N31">
            <v>1272128136.78</v>
          </cell>
        </row>
        <row r="32">
          <cell r="B32" t="str">
            <v>TCHB</v>
          </cell>
          <cell r="C32" t="str">
            <v>"ТУЛГАТ ЧАНДМАНЬ БАЯН  ҮЦК" ХХК</v>
          </cell>
          <cell r="D32" t="str">
            <v>●</v>
          </cell>
          <cell r="E32"/>
          <cell r="F32"/>
          <cell r="G32">
            <v>7207859.1200000001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7207859.1200000001</v>
          </cell>
          <cell r="N32">
            <v>1032752594.11</v>
          </cell>
        </row>
        <row r="33">
          <cell r="B33" t="str">
            <v>NSEC</v>
          </cell>
          <cell r="C33" t="str">
            <v>"НЭЙШНЛ СЕКЮРИТИС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72384182.770000011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72384182.770000011</v>
          </cell>
          <cell r="N33">
            <v>850779998.79999995</v>
          </cell>
        </row>
        <row r="34">
          <cell r="B34" t="str">
            <v>NOVL</v>
          </cell>
          <cell r="C34" t="str">
            <v>"НОВЕЛ ИНВЕСТМЕНТ ҮЦК" ХХК</v>
          </cell>
          <cell r="D34" t="str">
            <v>●</v>
          </cell>
          <cell r="E34"/>
          <cell r="F34" t="str">
            <v>●</v>
          </cell>
          <cell r="G34">
            <v>55274663.359999999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55274663.359999999</v>
          </cell>
          <cell r="N34">
            <v>821999913.45000005</v>
          </cell>
        </row>
        <row r="35">
          <cell r="B35" t="str">
            <v>SILS</v>
          </cell>
          <cell r="C35" t="str">
            <v>"СИЛВЭР ЛАЙТ СЕКЮРИТИЙЗ ҮЦК" ХХК</v>
          </cell>
          <cell r="D35" t="str">
            <v>●</v>
          </cell>
          <cell r="E35"/>
          <cell r="F35"/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/>
          <cell r="L35">
            <v>0</v>
          </cell>
          <cell r="M35">
            <v>0</v>
          </cell>
          <cell r="N35">
            <v>691129434</v>
          </cell>
        </row>
        <row r="36">
          <cell r="B36" t="str">
            <v>GAUL</v>
          </cell>
          <cell r="C36" t="str">
            <v>"ГАҮЛИ ҮЦК" ХХК</v>
          </cell>
          <cell r="D36" t="str">
            <v>●</v>
          </cell>
          <cell r="E36" t="str">
            <v>●</v>
          </cell>
          <cell r="F36"/>
          <cell r="G36">
            <v>51607859.549999997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51607859.549999997</v>
          </cell>
          <cell r="N36">
            <v>675054010.16999996</v>
          </cell>
        </row>
        <row r="37">
          <cell r="B37" t="str">
            <v>GNDX</v>
          </cell>
          <cell r="C37" t="str">
            <v>"ГЕНДЕКС ҮЦК" ХХК</v>
          </cell>
          <cell r="D37" t="str">
            <v>●</v>
          </cell>
          <cell r="E37"/>
          <cell r="F37"/>
          <cell r="G37">
            <v>359397.18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359397.18</v>
          </cell>
          <cell r="N37">
            <v>636605249.4799999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56627597.969999999</v>
          </cell>
          <cell r="H38">
            <v>0</v>
          </cell>
          <cell r="I38">
            <v>4368970</v>
          </cell>
          <cell r="J38">
            <v>0</v>
          </cell>
          <cell r="K38">
            <v>0</v>
          </cell>
          <cell r="L38">
            <v>500000</v>
          </cell>
          <cell r="M38">
            <v>61496567.969999999</v>
          </cell>
          <cell r="N38">
            <v>457666570.54999995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E39"/>
          <cell r="F39"/>
          <cell r="G39">
            <v>29704732.07</v>
          </cell>
          <cell r="H39">
            <v>0</v>
          </cell>
          <cell r="I39">
            <v>3059952</v>
          </cell>
          <cell r="J39">
            <v>0</v>
          </cell>
          <cell r="K39">
            <v>0</v>
          </cell>
          <cell r="L39">
            <v>0</v>
          </cell>
          <cell r="M39">
            <v>32764684.07</v>
          </cell>
          <cell r="N39">
            <v>397416112.25</v>
          </cell>
        </row>
        <row r="40">
          <cell r="B40" t="str">
            <v>MSEC</v>
          </cell>
          <cell r="C40" t="str">
            <v>"МОНСЕК ҮЦК" ХХК</v>
          </cell>
          <cell r="D40" t="str">
            <v>●</v>
          </cell>
          <cell r="E40"/>
          <cell r="F40"/>
          <cell r="G40">
            <v>19135110.670000002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19135110.670000002</v>
          </cell>
          <cell r="N40">
            <v>236227003.29000002</v>
          </cell>
        </row>
        <row r="41">
          <cell r="B41" t="str">
            <v>TABO</v>
          </cell>
          <cell r="C41" t="str">
            <v>"ТАВАН БОГД ҮЦК" ХХК</v>
          </cell>
          <cell r="D41" t="str">
            <v>●</v>
          </cell>
          <cell r="E41"/>
          <cell r="F41"/>
          <cell r="G41">
            <v>114395538.01000001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114395538.01000001</v>
          </cell>
          <cell r="N41">
            <v>211381321.57999998</v>
          </cell>
        </row>
        <row r="42">
          <cell r="B42" t="str">
            <v>ZRGD</v>
          </cell>
          <cell r="C42" t="str">
            <v>"ЗЭРГЭД ҮЦК" ХХК</v>
          </cell>
          <cell r="D42" t="str">
            <v>●</v>
          </cell>
          <cell r="E42"/>
          <cell r="F42"/>
          <cell r="G42">
            <v>17297185.300000001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17297185.300000001</v>
          </cell>
          <cell r="N42">
            <v>191318951.71000001</v>
          </cell>
        </row>
        <row r="43">
          <cell r="B43" t="str">
            <v>MERG</v>
          </cell>
          <cell r="C43" t="str">
            <v>"МЭРГЭН САНАА ҮЦК" ХХК</v>
          </cell>
          <cell r="D43" t="str">
            <v>●</v>
          </cell>
          <cell r="E43"/>
          <cell r="F43"/>
          <cell r="G43">
            <v>7872055.5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7872055.5</v>
          </cell>
          <cell r="N43">
            <v>181265082.69999999</v>
          </cell>
        </row>
        <row r="44">
          <cell r="B44" t="str">
            <v>SECP</v>
          </cell>
          <cell r="C44" t="str">
            <v>"СИКАП  ҮЦК" ХХК</v>
          </cell>
          <cell r="D44" t="str">
            <v>●</v>
          </cell>
          <cell r="E44" t="str">
            <v>●</v>
          </cell>
          <cell r="F44"/>
          <cell r="G44">
            <v>265514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265514</v>
          </cell>
          <cell r="N44">
            <v>131772009.92</v>
          </cell>
        </row>
        <row r="45">
          <cell r="B45" t="str">
            <v>GDEV</v>
          </cell>
          <cell r="C45" t="str">
            <v>"ГРАНДДЕВЕЛОПМЕНТ ҮЦК" ХХК</v>
          </cell>
          <cell r="D45" t="str">
            <v>●</v>
          </cell>
          <cell r="E45"/>
          <cell r="F45"/>
          <cell r="G45">
            <v>949828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949828</v>
          </cell>
          <cell r="N45">
            <v>126378177.38</v>
          </cell>
        </row>
        <row r="46">
          <cell r="B46" t="str">
            <v>SGC</v>
          </cell>
          <cell r="C46" t="str">
            <v>"ЭС ЖИ КАПИТАЛ ҮЦК" ХХК</v>
          </cell>
          <cell r="D46" t="str">
            <v>●</v>
          </cell>
          <cell r="E46" t="str">
            <v>●</v>
          </cell>
          <cell r="F46" t="str">
            <v>●</v>
          </cell>
          <cell r="G46">
            <v>38497707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38497707</v>
          </cell>
          <cell r="N46">
            <v>121686130.59999999</v>
          </cell>
        </row>
        <row r="47">
          <cell r="B47" t="str">
            <v>DRBR</v>
          </cell>
          <cell r="C47" t="str">
            <v>"ДАРХАН БРОКЕР ҮЦК" ХХК</v>
          </cell>
          <cell r="D47" t="str">
            <v>●</v>
          </cell>
          <cell r="E47"/>
          <cell r="F47"/>
          <cell r="G47">
            <v>12768215.190000001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12768215.190000001</v>
          </cell>
          <cell r="N47">
            <v>119599084.28</v>
          </cell>
        </row>
        <row r="48">
          <cell r="B48" t="str">
            <v>HUN</v>
          </cell>
          <cell r="C48" t="str">
            <v>"ХҮННҮ ЭМПАЙР ҮЦК" ХХК</v>
          </cell>
          <cell r="D48" t="str">
            <v>●</v>
          </cell>
          <cell r="E48"/>
          <cell r="F48"/>
          <cell r="G48">
            <v>30598020.699999999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30598020.699999999</v>
          </cell>
          <cell r="N48">
            <v>118395490.18000001</v>
          </cell>
        </row>
        <row r="49">
          <cell r="B49" t="str">
            <v>TNGR</v>
          </cell>
          <cell r="C49" t="str">
            <v>"ТЭНГЭР КАПИТАЛ 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7697384.2400000002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10500000</v>
          </cell>
          <cell r="M49">
            <v>18197384.240000002</v>
          </cell>
          <cell r="N49">
            <v>98317964.439999998</v>
          </cell>
        </row>
        <row r="50">
          <cell r="B50" t="str">
            <v>BULG</v>
          </cell>
          <cell r="C50" t="str">
            <v>"БУЛГАН БРОКЕР ҮЦК" ХХК</v>
          </cell>
          <cell r="D50" t="str">
            <v>●</v>
          </cell>
          <cell r="E50"/>
          <cell r="F50"/>
          <cell r="G50">
            <v>17000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17000</v>
          </cell>
          <cell r="N50">
            <v>70571422.760000005</v>
          </cell>
        </row>
        <row r="51">
          <cell r="B51" t="str">
            <v>ALTN</v>
          </cell>
          <cell r="C51" t="str">
            <v>"АЛТАН ХОРОМСОГ ҮЦК" ХХК</v>
          </cell>
          <cell r="D51" t="str">
            <v>●</v>
          </cell>
          <cell r="E51"/>
          <cell r="F51"/>
          <cell r="G51">
            <v>7257690.1299999999</v>
          </cell>
          <cell r="H51">
            <v>0</v>
          </cell>
          <cell r="I51">
            <v>938868</v>
          </cell>
          <cell r="J51">
            <v>0</v>
          </cell>
          <cell r="K51">
            <v>0</v>
          </cell>
          <cell r="L51">
            <v>500000</v>
          </cell>
          <cell r="M51">
            <v>8696558.129999999</v>
          </cell>
          <cell r="N51">
            <v>68624597.239999995</v>
          </cell>
        </row>
        <row r="52">
          <cell r="B52" t="str">
            <v>GATR</v>
          </cell>
          <cell r="C52" t="str">
            <v>"ГАЦУУРТ ТРЕЙД ҮЦК" ХХК</v>
          </cell>
          <cell r="D52" t="str">
            <v>●</v>
          </cell>
          <cell r="E52"/>
          <cell r="F52"/>
          <cell r="G52">
            <v>30434665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30434665</v>
          </cell>
          <cell r="N52">
            <v>49184718.590000004</v>
          </cell>
        </row>
        <row r="53">
          <cell r="B53" t="str">
            <v>UNDR</v>
          </cell>
          <cell r="C53" t="str">
            <v>"ӨНДӨРХААН ИНВЕСТ ҮЦК" ХХК</v>
          </cell>
          <cell r="D53" t="str">
            <v>●</v>
          </cell>
          <cell r="E53"/>
          <cell r="F53"/>
          <cell r="G53">
            <v>2022775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2022775</v>
          </cell>
          <cell r="N53">
            <v>43238618.130000003</v>
          </cell>
        </row>
        <row r="54">
          <cell r="B54" t="str">
            <v>STOK</v>
          </cell>
          <cell r="C54" t="str">
            <v>"СТОКЛАБ СЕКЬЮРИТИЗ ҮЦК" ХХК</v>
          </cell>
          <cell r="D54" t="str">
            <v>●</v>
          </cell>
          <cell r="E54"/>
          <cell r="F54"/>
          <cell r="G54">
            <v>2816090.24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1100000</v>
          </cell>
          <cell r="M54">
            <v>3916090.24</v>
          </cell>
          <cell r="N54">
            <v>42382388.530000001</v>
          </cell>
        </row>
        <row r="55">
          <cell r="B55" t="str">
            <v>BATS</v>
          </cell>
          <cell r="C55" t="str">
            <v>"БАТС ҮЦК" ХХК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41342093.460000001</v>
          </cell>
        </row>
        <row r="56">
          <cell r="B56" t="str">
            <v>DOMI</v>
          </cell>
          <cell r="C56" t="str">
            <v>"ДОМИКС СЕК ҮЦК" ХХК</v>
          </cell>
          <cell r="D56" t="str">
            <v>●</v>
          </cell>
          <cell r="E56"/>
          <cell r="F56"/>
          <cell r="G56">
            <v>6208044.1799999997</v>
          </cell>
          <cell r="H56">
            <v>0</v>
          </cell>
          <cell r="I56">
            <v>0</v>
          </cell>
          <cell r="J56">
            <v>0</v>
          </cell>
          <cell r="K56"/>
          <cell r="L56">
            <v>0</v>
          </cell>
          <cell r="M56">
            <v>6208044.1799999997</v>
          </cell>
          <cell r="N56">
            <v>39809116.490000002</v>
          </cell>
        </row>
        <row r="57">
          <cell r="B57" t="str">
            <v>MOHU</v>
          </cell>
          <cell r="C57" t="str">
            <v>"MОНГОЛ ХУВЬЦАА" ХХК</v>
          </cell>
          <cell r="D57" t="str">
            <v>●</v>
          </cell>
          <cell r="E57"/>
          <cell r="F57"/>
          <cell r="G57">
            <v>1334808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1334808</v>
          </cell>
          <cell r="N57">
            <v>34934938.200000003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18727201.039999999</v>
          </cell>
        </row>
        <row r="59">
          <cell r="B59" t="str">
            <v>SANR</v>
          </cell>
          <cell r="C59" t="str">
            <v>"САНАР ҮЦК" ХХК</v>
          </cell>
          <cell r="D59" t="str">
            <v>●</v>
          </cell>
          <cell r="E59"/>
          <cell r="F59"/>
          <cell r="G59">
            <v>2279457.77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2279457.77</v>
          </cell>
          <cell r="N59">
            <v>17629025.27</v>
          </cell>
        </row>
        <row r="60">
          <cell r="B60" t="str">
            <v>BLMB</v>
          </cell>
          <cell r="C60" t="str">
            <v xml:space="preserve">"БЛҮМСБЮРИ СЕКЮРИТИЕС ҮЦК" ХХК </v>
          </cell>
          <cell r="D60" t="str">
            <v>●</v>
          </cell>
          <cell r="E60"/>
          <cell r="F60"/>
          <cell r="G60">
            <v>2716625.79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2716625.79</v>
          </cell>
          <cell r="N60">
            <v>16647990.789999999</v>
          </cell>
        </row>
        <row r="61">
          <cell r="B61" t="str">
            <v>ECM</v>
          </cell>
          <cell r="C61" t="str">
            <v>"ЕВРАЗИА КАПИТАЛ ХОЛДИНГ ҮЦК" 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14321420.199999999</v>
          </cell>
        </row>
        <row r="62">
          <cell r="B62" t="str">
            <v>BSK</v>
          </cell>
          <cell r="C62" t="str">
            <v>"БЛЮСКАЙ СЕКЬЮРИТИЗ ҮЦК" ХК</v>
          </cell>
          <cell r="D62" t="str">
            <v>●</v>
          </cell>
          <cell r="E62"/>
          <cell r="F62"/>
          <cell r="G62">
            <v>1698600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1698600</v>
          </cell>
          <cell r="N62">
            <v>9203245</v>
          </cell>
        </row>
        <row r="63">
          <cell r="B63" t="str">
            <v>BKOC</v>
          </cell>
          <cell r="C63" t="str">
            <v>"БКО КАПИТАЛ ҮЦК" ХХК</v>
          </cell>
          <cell r="D63" t="str">
            <v>●</v>
          </cell>
          <cell r="E63"/>
          <cell r="F63"/>
          <cell r="G63">
            <v>581.5</v>
          </cell>
          <cell r="H63"/>
          <cell r="I63">
            <v>0</v>
          </cell>
          <cell r="J63"/>
          <cell r="K63"/>
          <cell r="L63">
            <v>0</v>
          </cell>
          <cell r="M63">
            <v>581.5</v>
          </cell>
          <cell r="N63">
            <v>581.5</v>
          </cell>
        </row>
        <row r="64">
          <cell r="B64" t="str">
            <v>BLAC</v>
          </cell>
          <cell r="C64" t="str">
            <v>"БЛЭКСТОУН ИНТЕРНЭЙШНЛ ҮЦК"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CTRL</v>
          </cell>
          <cell r="C65" t="str">
            <v>"ЦЕНТРАЛ СЕКЬЮРИТИЙЗ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MONG</v>
          </cell>
          <cell r="C66" t="str">
            <v>"МОНГОЛ СЕКЮРИТИЕС ҮЦК" 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E68"/>
          <cell r="F68"/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MSDQ</v>
          </cell>
          <cell r="C69" t="str">
            <v>"МАСДАК ҮНЭТ ЦААСНЫ КОМПАНИ" ХХК</v>
          </cell>
          <cell r="D69" t="str">
            <v>●</v>
          </cell>
          <cell r="E69"/>
          <cell r="F69"/>
          <cell r="G69">
            <v>0</v>
          </cell>
          <cell r="H69"/>
          <cell r="I69">
            <v>0</v>
          </cell>
          <cell r="J69">
            <v>0</v>
          </cell>
          <cell r="K69"/>
          <cell r="L69">
            <v>0</v>
          </cell>
          <cell r="M69">
            <v>0</v>
          </cell>
          <cell r="N69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12870823793.560001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>TTOL</v>
          </cell>
          <cell r="C17" t="str">
            <v>"АПЕКС КАПИТАЛ ҮЦК" ХХК</v>
          </cell>
          <cell r="D17" t="str">
            <v>●</v>
          </cell>
          <cell r="E17"/>
          <cell r="F17" t="str">
            <v>●</v>
          </cell>
          <cell r="G17">
            <v>2576857669.6399999</v>
          </cell>
          <cell r="H17">
            <v>0</v>
          </cell>
          <cell r="I17">
            <v>29650</v>
          </cell>
          <cell r="J17">
            <v>0</v>
          </cell>
        </row>
        <row r="18">
          <cell r="B18" t="str">
            <v>MNET</v>
          </cell>
          <cell r="C18" t="str">
            <v>"АРД СЕКЬЮРИТИЗ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3100922013.6599998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MIBG</v>
          </cell>
          <cell r="C19" t="str">
            <v>"МАНДАЛ КАПИТАЛ МАРКЕТС ҮЦК" ХХК</v>
          </cell>
          <cell r="D19" t="str">
            <v>●</v>
          </cell>
          <cell r="E19"/>
          <cell r="F19"/>
          <cell r="G19">
            <v>1773624843</v>
          </cell>
          <cell r="H19">
            <v>0</v>
          </cell>
          <cell r="I19">
            <v>20000</v>
          </cell>
          <cell r="J19">
            <v>0</v>
          </cell>
        </row>
        <row r="20">
          <cell r="B20" t="str">
            <v>BDSC</v>
          </cell>
          <cell r="C20" t="str">
            <v>"БИ ДИ СЕК ҮЦК" 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2080270151.22</v>
          </cell>
          <cell r="H20">
            <v>0</v>
          </cell>
          <cell r="I20">
            <v>307</v>
          </cell>
          <cell r="J20">
            <v>0</v>
          </cell>
        </row>
        <row r="21">
          <cell r="B21" t="str">
            <v>LFTI</v>
          </cell>
          <cell r="C21" t="str">
            <v>"ЛАЙФТАЙМ ИНВЕСТМЕНТ ҮЦК" ХХК</v>
          </cell>
          <cell r="D21" t="str">
            <v>●</v>
          </cell>
          <cell r="E21" t="str">
            <v>●</v>
          </cell>
          <cell r="F21"/>
          <cell r="G21">
            <v>181800</v>
          </cell>
          <cell r="H21">
            <v>0</v>
          </cell>
          <cell r="I21">
            <v>0</v>
          </cell>
          <cell r="J21">
            <v>0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F22"/>
          <cell r="G22">
            <v>277561789.69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ARD</v>
          </cell>
          <cell r="C23" t="str">
            <v>"ӨЛЗИЙ ЭНД КО КАПИТАЛ ҮЦК" ХХК</v>
          </cell>
          <cell r="D23" t="str">
            <v>●</v>
          </cell>
          <cell r="E23" t="str">
            <v>●</v>
          </cell>
          <cell r="F23"/>
          <cell r="G23">
            <v>339000211.32999998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ZGB</v>
          </cell>
          <cell r="C24" t="str">
            <v>"ТАВАНБОГД КАПИТАЛ ҮЦК" ХХК</v>
          </cell>
          <cell r="D24" t="str">
            <v>●</v>
          </cell>
          <cell r="E24"/>
          <cell r="F24"/>
          <cell r="G24">
            <v>554985252.27999997</v>
          </cell>
          <cell r="H24">
            <v>0</v>
          </cell>
          <cell r="I24">
            <v>10</v>
          </cell>
          <cell r="J24">
            <v>0</v>
          </cell>
        </row>
        <row r="25">
          <cell r="B25" t="str">
            <v>TDB</v>
          </cell>
          <cell r="C25" t="str">
            <v>"ТИ ДИ БИ СЕКЬЮРИТИЗ ҮЦК" ХХК</v>
          </cell>
          <cell r="D25" t="str">
            <v>●</v>
          </cell>
          <cell r="E25" t="str">
            <v>●</v>
          </cell>
          <cell r="F25"/>
          <cell r="G25">
            <v>1001747086.1099999</v>
          </cell>
          <cell r="H25">
            <v>0</v>
          </cell>
          <cell r="I25">
            <v>10</v>
          </cell>
          <cell r="J25">
            <v>0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1326001733.1700001</v>
          </cell>
          <cell r="H26">
            <v>0</v>
          </cell>
          <cell r="I26">
            <v>0</v>
          </cell>
          <cell r="J26">
            <v>0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E27"/>
          <cell r="F27"/>
          <cell r="G27">
            <v>473843779.70000005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TCHB</v>
          </cell>
          <cell r="C28" t="str">
            <v>"ТУЛГАТ ЧАНДМАНЬ БАЯН  ҮЦК" ХХК</v>
          </cell>
          <cell r="D28" t="str">
            <v>●</v>
          </cell>
          <cell r="E28"/>
          <cell r="F28"/>
          <cell r="G28">
            <v>116807974.82000001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91895562.340000004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SILS</v>
          </cell>
          <cell r="C30" t="str">
            <v>"СИЛВЭР ЛАЙТ СЕКЮРИТИЙЗ ҮЦК" ХХК</v>
          </cell>
          <cell r="D30" t="str">
            <v>●</v>
          </cell>
          <cell r="E30"/>
          <cell r="F30"/>
          <cell r="G30">
            <v>666691552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GNDX</v>
          </cell>
          <cell r="C31" t="str">
            <v>"ГЕНДЕКС ҮЦК" ХХК</v>
          </cell>
          <cell r="D31" t="str">
            <v>●</v>
          </cell>
          <cell r="E31"/>
          <cell r="F31"/>
          <cell r="G31">
            <v>2543623.25</v>
          </cell>
          <cell r="H31">
            <v>0</v>
          </cell>
          <cell r="I31">
            <v>0</v>
          </cell>
          <cell r="J31">
            <v>0</v>
          </cell>
        </row>
        <row r="32">
          <cell r="B32" t="str">
            <v>DELG</v>
          </cell>
          <cell r="C32" t="str">
            <v>"ДЭЛГЭРХАНГАЙ СЕКЮРИТИЗ ҮЦК" ХХК</v>
          </cell>
          <cell r="D32" t="str">
            <v>●</v>
          </cell>
          <cell r="E32"/>
          <cell r="F32"/>
          <cell r="G32">
            <v>504375506.69</v>
          </cell>
          <cell r="H32">
            <v>0</v>
          </cell>
          <cell r="I32">
            <v>0</v>
          </cell>
          <cell r="J32">
            <v>0</v>
          </cell>
        </row>
        <row r="33">
          <cell r="B33" t="str">
            <v>NOVL</v>
          </cell>
          <cell r="C33" t="str">
            <v>"НОВЕЛ ИНВЕСТМЕНТ ҮЦК" ХХК</v>
          </cell>
          <cell r="D33" t="str">
            <v>●</v>
          </cell>
          <cell r="E33"/>
          <cell r="F33" t="str">
            <v>●</v>
          </cell>
          <cell r="G33">
            <v>149580442.60999998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NSEC</v>
          </cell>
          <cell r="C34" t="str">
            <v>"НЭЙШНЛ СЕКЮРИТИС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126857218.56</v>
          </cell>
          <cell r="H34">
            <v>0</v>
          </cell>
          <cell r="I34">
            <v>0</v>
          </cell>
          <cell r="J34">
            <v>0</v>
          </cell>
        </row>
        <row r="35">
          <cell r="B35" t="str">
            <v>RISM</v>
          </cell>
          <cell r="C35" t="str">
            <v>"РАЙНОС ИНВЕСТМЕНТ ҮЦК" ХХК</v>
          </cell>
          <cell r="D35" t="str">
            <v>●</v>
          </cell>
          <cell r="E35"/>
          <cell r="F35" t="str">
            <v>●</v>
          </cell>
          <cell r="G35">
            <v>989541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MICC</v>
          </cell>
          <cell r="C36" t="str">
            <v>"ЭМ АЙ СИ СИ  ҮЦК" ХХК</v>
          </cell>
          <cell r="D36" t="str">
            <v>●</v>
          </cell>
          <cell r="E36" t="str">
            <v>●</v>
          </cell>
          <cell r="F36"/>
          <cell r="G36">
            <v>24420196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GAUL</v>
          </cell>
          <cell r="C37" t="str">
            <v>"ГАҮЛИ ҮЦК" ХХК</v>
          </cell>
          <cell r="D37" t="str">
            <v>●</v>
          </cell>
          <cell r="E37" t="str">
            <v>●</v>
          </cell>
          <cell r="F37"/>
          <cell r="G37">
            <v>42217639.890000001</v>
          </cell>
          <cell r="H37">
            <v>0</v>
          </cell>
          <cell r="I37">
            <v>4</v>
          </cell>
          <cell r="J37">
            <v>0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79590119.609999999</v>
          </cell>
          <cell r="H38">
            <v>0</v>
          </cell>
          <cell r="I38">
            <v>19</v>
          </cell>
          <cell r="J38">
            <v>0</v>
          </cell>
        </row>
        <row r="39">
          <cell r="B39" t="str">
            <v>MSEC</v>
          </cell>
          <cell r="C39" t="str">
            <v>"МОНСЕК ҮЦК" ХХК</v>
          </cell>
          <cell r="D39" t="str">
            <v>●</v>
          </cell>
          <cell r="E39"/>
          <cell r="F39"/>
          <cell r="G39">
            <v>31544735.120000001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SECP</v>
          </cell>
          <cell r="C40" t="str">
            <v>"СИКАП  ҮЦК" ХХК</v>
          </cell>
          <cell r="D40" t="str">
            <v>●</v>
          </cell>
          <cell r="E40" t="str">
            <v>●</v>
          </cell>
          <cell r="F40"/>
          <cell r="G40">
            <v>506</v>
          </cell>
          <cell r="H40">
            <v>0</v>
          </cell>
          <cell r="I40">
            <v>0</v>
          </cell>
          <cell r="J40">
            <v>0</v>
          </cell>
        </row>
        <row r="41">
          <cell r="B41" t="str">
            <v>ARGB</v>
          </cell>
          <cell r="C41" t="str">
            <v>"АРГАЙ БЭСТ ҮЦК" ХХК</v>
          </cell>
          <cell r="D41" t="str">
            <v>●</v>
          </cell>
          <cell r="E41"/>
          <cell r="F41"/>
          <cell r="G41">
            <v>52327902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E42"/>
          <cell r="F42"/>
          <cell r="G42">
            <v>6874164.9199999999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ZRGD</v>
          </cell>
          <cell r="C43" t="str">
            <v>"ЗЭРГЭД ҮЦК" ХХК</v>
          </cell>
          <cell r="D43" t="str">
            <v>●</v>
          </cell>
          <cell r="E43"/>
          <cell r="F43"/>
          <cell r="G43">
            <v>47867245.200000003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SGC</v>
          </cell>
          <cell r="C44" t="str">
            <v>"ЭС ЖИ КАПИТАЛ ҮЦК" ХХК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28669089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DRBR</v>
          </cell>
          <cell r="C45" t="str">
            <v>"ДАРХАН БРОКЕР ҮЦК" ХХК</v>
          </cell>
          <cell r="D45" t="str">
            <v>●</v>
          </cell>
          <cell r="E45"/>
          <cell r="F45"/>
          <cell r="G45">
            <v>17037619.640000001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TABO</v>
          </cell>
          <cell r="C46" t="str">
            <v>"ТАВАН БОГД ҮЦК" ХХК</v>
          </cell>
          <cell r="D46" t="str">
            <v>●</v>
          </cell>
          <cell r="E46"/>
          <cell r="F46"/>
          <cell r="G46">
            <v>5982469.7799999993</v>
          </cell>
          <cell r="H46">
            <v>0</v>
          </cell>
          <cell r="I46">
            <v>0</v>
          </cell>
          <cell r="J46">
            <v>0</v>
          </cell>
        </row>
        <row r="47">
          <cell r="B47" t="str">
            <v>BULG</v>
          </cell>
          <cell r="C47" t="str">
            <v>"БУЛГАН БРОКЕР ҮЦК" ХХК</v>
          </cell>
          <cell r="D47" t="str">
            <v>●</v>
          </cell>
          <cell r="E47"/>
          <cell r="F47"/>
          <cell r="G47">
            <v>35044972.259999998</v>
          </cell>
          <cell r="H47">
            <v>0</v>
          </cell>
          <cell r="I47">
            <v>0</v>
          </cell>
          <cell r="J47">
            <v>0</v>
          </cell>
        </row>
        <row r="48">
          <cell r="B48" t="str">
            <v>TNGR</v>
          </cell>
          <cell r="C48" t="str">
            <v>"ТЭНГЭР КАПИТАЛ 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20777143.379999999</v>
          </cell>
          <cell r="H48">
            <v>0</v>
          </cell>
          <cell r="I48">
            <v>0</v>
          </cell>
          <cell r="J48">
            <v>0</v>
          </cell>
        </row>
        <row r="49">
          <cell r="B49" t="str">
            <v>BATS</v>
          </cell>
          <cell r="C49" t="str">
            <v>"БАТС ҮЦК" ХХК</v>
          </cell>
          <cell r="D49" t="str">
            <v>●</v>
          </cell>
          <cell r="E49"/>
          <cell r="F49"/>
          <cell r="G49">
            <v>38626738.5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E50"/>
          <cell r="F50"/>
          <cell r="G50">
            <v>7058186.2000000002</v>
          </cell>
          <cell r="H50">
            <v>0</v>
          </cell>
          <cell r="I50">
            <v>0</v>
          </cell>
          <cell r="J50">
            <v>0</v>
          </cell>
        </row>
        <row r="51">
          <cell r="B51" t="str">
            <v>STOK</v>
          </cell>
          <cell r="C51" t="str">
            <v>"СТОКЛАБ СЕКЬЮРИТИЗ ҮЦК" ХХК</v>
          </cell>
          <cell r="D51" t="str">
            <v>●</v>
          </cell>
          <cell r="E51"/>
          <cell r="F51"/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MERG</v>
          </cell>
          <cell r="C52" t="str">
            <v>"МЭРГЭН САНАА ҮЦК" ХХК</v>
          </cell>
          <cell r="D52" t="str">
            <v>●</v>
          </cell>
          <cell r="E52"/>
          <cell r="F52"/>
          <cell r="G52">
            <v>8715075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MOHU</v>
          </cell>
          <cell r="C53" t="str">
            <v>"MОНГОЛ ХУВЬЦАА" ХХК</v>
          </cell>
          <cell r="D53" t="str">
            <v>●</v>
          </cell>
          <cell r="E53"/>
          <cell r="F53"/>
          <cell r="G53">
            <v>4059589.4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E54"/>
          <cell r="F54"/>
          <cell r="G54">
            <v>9172545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E55"/>
          <cell r="F55"/>
          <cell r="G55">
            <v>5737865.8700000001</v>
          </cell>
          <cell r="H55">
            <v>0</v>
          </cell>
          <cell r="I55">
            <v>0</v>
          </cell>
          <cell r="J55">
            <v>0</v>
          </cell>
        </row>
        <row r="56">
          <cell r="B56" t="str">
            <v>GATR</v>
          </cell>
          <cell r="C56" t="str">
            <v>"ГАЦУУРТ ТРЕЙД ҮЦК" ХХК</v>
          </cell>
          <cell r="D56" t="str">
            <v>●</v>
          </cell>
          <cell r="E56"/>
          <cell r="F56"/>
          <cell r="G56">
            <v>154720</v>
          </cell>
          <cell r="H56">
            <v>0</v>
          </cell>
          <cell r="I56">
            <v>0</v>
          </cell>
          <cell r="J56">
            <v>0</v>
          </cell>
        </row>
        <row r="57">
          <cell r="B57" t="str">
            <v>ECM</v>
          </cell>
          <cell r="C57" t="str">
            <v>"ЕВРАЗИА КАПИТАЛ ХОЛДИНГ ҮЦК" 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13749540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E58"/>
          <cell r="F58"/>
          <cell r="G58">
            <v>2798098</v>
          </cell>
          <cell r="H58">
            <v>0</v>
          </cell>
          <cell r="I58">
            <v>0</v>
          </cell>
          <cell r="J58">
            <v>0</v>
          </cell>
        </row>
        <row r="59">
          <cell r="B59" t="str">
            <v>SANR</v>
          </cell>
          <cell r="C59" t="str">
            <v>"САНАР ҮЦК" ХХК</v>
          </cell>
          <cell r="D59" t="str">
            <v>●</v>
          </cell>
          <cell r="E59"/>
          <cell r="F59"/>
          <cell r="G59">
            <v>2294320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BLMB</v>
          </cell>
          <cell r="C60" t="str">
            <v xml:space="preserve">"БЛҮМСБЮРИ СЕКЮРИТИЕС ҮЦК" ХХК </v>
          </cell>
          <cell r="D60" t="str">
            <v>●</v>
          </cell>
          <cell r="E60"/>
          <cell r="F60"/>
          <cell r="G60">
            <v>5514915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HUN</v>
          </cell>
          <cell r="C61" t="str">
            <v>"ХҮННҮ ЭМПАЙР ҮЦК" ХХК</v>
          </cell>
          <cell r="D61" t="str">
            <v>●</v>
          </cell>
          <cell r="E61"/>
          <cell r="F61"/>
          <cell r="G61">
            <v>2156604</v>
          </cell>
          <cell r="H61">
            <v>0</v>
          </cell>
          <cell r="I61">
            <v>0</v>
          </cell>
          <cell r="J61">
            <v>0</v>
          </cell>
        </row>
        <row r="62">
          <cell r="B62" t="str">
            <v>BLAC</v>
          </cell>
          <cell r="C62" t="str">
            <v>"БЛЭКСТОУН ИНТЕРНЭЙШНЛ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 t="str">
            <v>CTRL</v>
          </cell>
          <cell r="C63" t="str">
            <v>"ЦЕНТРАЛ СЕКЬЮРИТИЙЗ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BKOC</v>
          </cell>
          <cell r="C68" t="str">
            <v>"БКО КАПИТАЛ ҮЦК" ХХК</v>
          </cell>
          <cell r="D68" t="str">
            <v>●</v>
          </cell>
          <cell r="E68"/>
          <cell r="F68"/>
          <cell r="G68"/>
          <cell r="H68"/>
          <cell r="I68"/>
          <cell r="J68"/>
        </row>
        <row r="69">
          <cell r="B69" t="str">
            <v>MSDQ</v>
          </cell>
          <cell r="C69" t="str">
            <v>"МАСДАК ҮНЭТ ЦААСНЫ КОМПАНИ" ХХК</v>
          </cell>
          <cell r="D69" t="str">
            <v>●</v>
          </cell>
          <cell r="E69"/>
          <cell r="F69"/>
          <cell r="G69">
            <v>0</v>
          </cell>
          <cell r="H69"/>
          <cell r="I69">
            <v>0</v>
          </cell>
          <cell r="J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5"/>
  <sheetViews>
    <sheetView tabSelected="1" view="pageBreakPreview" zoomScale="70" zoomScaleNormal="70" zoomScaleSheetLayoutView="70" workbookViewId="0">
      <pane xSplit="3" ySplit="15" topLeftCell="H65" activePane="bottomRight" state="frozen"/>
      <selection pane="topRight" activeCell="D1" sqref="D1"/>
      <selection pane="bottomLeft" activeCell="A16" sqref="A16"/>
      <selection pane="bottomRight" activeCell="B16" sqref="B16:O69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15.85546875" style="3" customWidth="1"/>
    <col min="9" max="9" width="24.140625" style="1" customWidth="1"/>
    <col min="10" max="10" width="21.28515625" style="1" customWidth="1"/>
    <col min="11" max="11" width="16.5703125" style="1" customWidth="1"/>
    <col min="12" max="12" width="25.5703125" style="1" customWidth="1"/>
    <col min="13" max="13" width="24.5703125" style="1" customWidth="1"/>
    <col min="14" max="14" width="24.42578125" style="1" customWidth="1"/>
    <col min="15" max="15" width="16.71093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  <c r="L7" s="5"/>
    </row>
    <row r="8" spans="1:16" x14ac:dyDescent="0.25">
      <c r="H8" s="6"/>
      <c r="I8" s="7"/>
      <c r="J8" s="7"/>
      <c r="K8" s="7"/>
      <c r="L8" s="7"/>
      <c r="M8" s="7"/>
    </row>
    <row r="9" spans="1:16" ht="15" customHeight="1" x14ac:dyDescent="0.25">
      <c r="B9" s="21"/>
      <c r="D9" s="43" t="s">
        <v>56</v>
      </c>
      <c r="E9" s="43"/>
      <c r="F9" s="43"/>
      <c r="G9" s="43"/>
      <c r="H9" s="43"/>
      <c r="I9" s="43"/>
      <c r="J9" s="43"/>
      <c r="K9" s="43"/>
      <c r="L9" s="33"/>
      <c r="M9" s="8"/>
      <c r="N9" s="8"/>
      <c r="O9" s="8"/>
    </row>
    <row r="11" spans="1:16" ht="15" customHeight="1" thickBot="1" x14ac:dyDescent="0.3">
      <c r="M11" s="23"/>
      <c r="N11" s="40" t="s">
        <v>125</v>
      </c>
      <c r="O11" s="40"/>
    </row>
    <row r="12" spans="1:16" ht="14.45" customHeight="1" x14ac:dyDescent="0.25">
      <c r="A12" s="50" t="s">
        <v>0</v>
      </c>
      <c r="B12" s="52" t="s">
        <v>48</v>
      </c>
      <c r="C12" s="52" t="s">
        <v>49</v>
      </c>
      <c r="D12" s="52" t="s">
        <v>50</v>
      </c>
      <c r="E12" s="52"/>
      <c r="F12" s="52"/>
      <c r="G12" s="54" t="s">
        <v>124</v>
      </c>
      <c r="H12" s="54"/>
      <c r="I12" s="54"/>
      <c r="J12" s="54"/>
      <c r="K12" s="54"/>
      <c r="L12" s="54"/>
      <c r="M12" s="54"/>
      <c r="N12" s="57" t="s">
        <v>123</v>
      </c>
      <c r="O12" s="58"/>
    </row>
    <row r="13" spans="1:16" s="21" customFormat="1" ht="15.75" customHeight="1" x14ac:dyDescent="0.25">
      <c r="A13" s="51"/>
      <c r="B13" s="53"/>
      <c r="C13" s="53"/>
      <c r="D13" s="53"/>
      <c r="E13" s="53"/>
      <c r="F13" s="53"/>
      <c r="G13" s="41"/>
      <c r="H13" s="41"/>
      <c r="I13" s="41"/>
      <c r="J13" s="41"/>
      <c r="K13" s="41"/>
      <c r="L13" s="41"/>
      <c r="M13" s="41"/>
      <c r="N13" s="42"/>
      <c r="O13" s="48"/>
      <c r="P13" s="9"/>
    </row>
    <row r="14" spans="1:16" s="21" customFormat="1" ht="42" customHeight="1" x14ac:dyDescent="0.25">
      <c r="A14" s="51"/>
      <c r="B14" s="53"/>
      <c r="C14" s="53"/>
      <c r="D14" s="53"/>
      <c r="E14" s="53"/>
      <c r="F14" s="53"/>
      <c r="G14" s="55" t="s">
        <v>57</v>
      </c>
      <c r="H14" s="56"/>
      <c r="I14" s="56"/>
      <c r="J14" s="55" t="s">
        <v>114</v>
      </c>
      <c r="K14" s="56"/>
      <c r="L14" s="56"/>
      <c r="M14" s="41" t="s">
        <v>58</v>
      </c>
      <c r="N14" s="42" t="s">
        <v>59</v>
      </c>
      <c r="O14" s="48" t="s">
        <v>60</v>
      </c>
      <c r="P14" s="9"/>
    </row>
    <row r="15" spans="1:16" s="21" customFormat="1" ht="42" customHeight="1" x14ac:dyDescent="0.25">
      <c r="A15" s="51"/>
      <c r="B15" s="53"/>
      <c r="C15" s="53"/>
      <c r="D15" s="27" t="s">
        <v>51</v>
      </c>
      <c r="E15" s="27" t="s">
        <v>52</v>
      </c>
      <c r="F15" s="27" t="s">
        <v>53</v>
      </c>
      <c r="G15" s="36" t="s">
        <v>115</v>
      </c>
      <c r="H15" s="28" t="s">
        <v>62</v>
      </c>
      <c r="I15" s="28" t="s">
        <v>61</v>
      </c>
      <c r="J15" s="35" t="s">
        <v>63</v>
      </c>
      <c r="K15" s="35" t="s">
        <v>62</v>
      </c>
      <c r="L15" s="34" t="s">
        <v>126</v>
      </c>
      <c r="M15" s="41"/>
      <c r="N15" s="42"/>
      <c r="O15" s="49"/>
      <c r="P15" s="9"/>
    </row>
    <row r="16" spans="1:16" x14ac:dyDescent="0.25">
      <c r="A16" s="10">
        <v>1</v>
      </c>
      <c r="B16" s="11" t="s">
        <v>1</v>
      </c>
      <c r="C16" s="29" t="s">
        <v>74</v>
      </c>
      <c r="D16" s="12" t="s">
        <v>2</v>
      </c>
      <c r="E16" s="13" t="s">
        <v>2</v>
      </c>
      <c r="F16" s="13" t="s">
        <v>2</v>
      </c>
      <c r="G16" s="14">
        <f>VLOOKUP(B16,[1]Sheet1!$B$16:$G$69,6,0)</f>
        <v>1024725262.35</v>
      </c>
      <c r="H16" s="14">
        <f>VLOOKUP(B16,[2]Brokers!$B$9:$AD$69,29,0)</f>
        <v>0</v>
      </c>
      <c r="I16" s="14">
        <f>VLOOKUP(B16,[3]Sheet1!$B$16:$I$69,8,0)</f>
        <v>57718386.879999995</v>
      </c>
      <c r="J16" s="14" t="s">
        <v>118</v>
      </c>
      <c r="K16" s="14"/>
      <c r="L16" s="14">
        <f>VLOOKUP(B16,[3]Sheet1!$B$16:$L$69,11,0)</f>
        <v>14300000</v>
      </c>
      <c r="M16" s="37">
        <f>VLOOKUP(B16,[3]Sheet1!$B$16:$M$69,12,0)</f>
        <v>482514912.22000003</v>
      </c>
      <c r="N16" s="37">
        <v>175300273859.35001</v>
      </c>
      <c r="O16" s="30">
        <f>N16/$N$70</f>
        <v>0.31764819978909192</v>
      </c>
    </row>
    <row r="17" spans="1:16" x14ac:dyDescent="0.25">
      <c r="A17" s="10">
        <f t="shared" ref="A17:A49" si="0">+A16+1</f>
        <v>2</v>
      </c>
      <c r="B17" s="11" t="s">
        <v>7</v>
      </c>
      <c r="C17" s="29" t="s">
        <v>122</v>
      </c>
      <c r="D17" s="12" t="s">
        <v>2</v>
      </c>
      <c r="E17" s="13" t="s">
        <v>2</v>
      </c>
      <c r="F17" s="13"/>
      <c r="G17" s="14">
        <f>VLOOKUP(B17,[3]Sheet1!$B$16:$G$69,6,0)</f>
        <v>260723715.06999999</v>
      </c>
      <c r="H17" s="14">
        <f>VLOOKUP(B17,[2]Brokers!$B$9:$AD$69,29,0)</f>
        <v>0</v>
      </c>
      <c r="I17" s="14">
        <f>VLOOKUP(B17,[3]Sheet1!$B$16:$I$69,8,0)</f>
        <v>23200000</v>
      </c>
      <c r="J17" s="14">
        <f>VLOOKUP(B17,[4]Sheet1!$B$16:$J$69,9,0)</f>
        <v>0</v>
      </c>
      <c r="K17" s="14"/>
      <c r="L17" s="14">
        <f>VLOOKUP(B17,[3]Sheet1!$B$16:$L$69,11,0)</f>
        <v>81690700000</v>
      </c>
      <c r="M17" s="37">
        <f>VLOOKUP(B17,[3]Sheet1!$B$16:$M$69,12,0)</f>
        <v>81974623715.070007</v>
      </c>
      <c r="N17" s="37">
        <f>VLOOKUP(B17,[3]Sheet1!$B$16:$N$69,13,0)</f>
        <v>91665490798</v>
      </c>
      <c r="O17" s="30">
        <f>N17/$N$70</f>
        <v>0.16610001509826641</v>
      </c>
    </row>
    <row r="18" spans="1:16" x14ac:dyDescent="0.25">
      <c r="A18" s="10">
        <f t="shared" si="0"/>
        <v>3</v>
      </c>
      <c r="B18" s="11" t="s">
        <v>5</v>
      </c>
      <c r="C18" s="29" t="s">
        <v>75</v>
      </c>
      <c r="D18" s="12" t="s">
        <v>2</v>
      </c>
      <c r="E18" s="13" t="s">
        <v>2</v>
      </c>
      <c r="F18" s="13" t="s">
        <v>2</v>
      </c>
      <c r="G18" s="14">
        <f>VLOOKUP(B18,[1]Sheet1!$B$16:$G$69,6,0)</f>
        <v>3548165879.3899999</v>
      </c>
      <c r="H18" s="14">
        <f>VLOOKUP(B18,[2]Brokers!$B$9:$AD$69,29,0)</f>
        <v>0</v>
      </c>
      <c r="I18" s="14">
        <f>VLOOKUP(B18,[3]Sheet1!$B$16:$I$69,8,0)</f>
        <v>41640238.600000001</v>
      </c>
      <c r="J18" s="14">
        <f>VLOOKUP(B18,[4]Sheet1!$B$16:$J$69,9,0)</f>
        <v>0</v>
      </c>
      <c r="K18" s="14"/>
      <c r="L18" s="14">
        <f>VLOOKUP(B18,[3]Sheet1!$B$16:$L$69,11,0)</f>
        <v>12800000</v>
      </c>
      <c r="M18" s="37">
        <f>VLOOKUP(B18,[3]Sheet1!$B$16:$M$69,12,0)</f>
        <v>1745547073.4499998</v>
      </c>
      <c r="N18" s="37">
        <f>VLOOKUP(B18,[3]Sheet1!$B$16:$N$69,13,0)</f>
        <v>91111889698.5</v>
      </c>
      <c r="O18" s="30">
        <f>N18/$N$70</f>
        <v>0.16509687694687636</v>
      </c>
    </row>
    <row r="19" spans="1:16" s="22" customFormat="1" x14ac:dyDescent="0.25">
      <c r="A19" s="10">
        <f t="shared" si="0"/>
        <v>4</v>
      </c>
      <c r="B19" s="11" t="s">
        <v>12</v>
      </c>
      <c r="C19" s="29" t="s">
        <v>12</v>
      </c>
      <c r="D19" s="12" t="s">
        <v>2</v>
      </c>
      <c r="E19" s="13"/>
      <c r="F19" s="13"/>
      <c r="G19" s="14">
        <f>VLOOKUP(B19,[3]Sheet1!$B$16:$G$69,6,0)</f>
        <v>1173958953.2800002</v>
      </c>
      <c r="H19" s="14">
        <f>VLOOKUP(B19,[2]Brokers!$B$9:$AD$69,29,0)</f>
        <v>0</v>
      </c>
      <c r="I19" s="14">
        <f>VLOOKUP(B19,[3]Sheet1!$B$16:$I$69,8,0)</f>
        <v>5210360240</v>
      </c>
      <c r="J19" s="14" t="s">
        <v>118</v>
      </c>
      <c r="K19" s="14"/>
      <c r="L19" s="14">
        <f>VLOOKUP(B19,[3]Sheet1!$B$16:$L$69,11,0)</f>
        <v>18105300000</v>
      </c>
      <c r="M19" s="37">
        <f>VLOOKUP(B19,[3]Sheet1!$B$16:$M$69,12,0)</f>
        <v>24489619193.279999</v>
      </c>
      <c r="N19" s="37">
        <f>VLOOKUP(B19,[3]Sheet1!$B$16:$N$69,13,0)</f>
        <v>53752616414.830002</v>
      </c>
      <c r="O19" s="30">
        <f>N19/$N$70</f>
        <v>9.7400999223901913E-2</v>
      </c>
      <c r="P19" s="9"/>
    </row>
    <row r="20" spans="1:16" x14ac:dyDescent="0.25">
      <c r="A20" s="10">
        <f t="shared" si="0"/>
        <v>5</v>
      </c>
      <c r="B20" s="11" t="s">
        <v>34</v>
      </c>
      <c r="C20" s="29" t="s">
        <v>82</v>
      </c>
      <c r="D20" s="12" t="s">
        <v>2</v>
      </c>
      <c r="E20" s="13"/>
      <c r="F20" s="13" t="s">
        <v>2</v>
      </c>
      <c r="G20" s="14">
        <f>VLOOKUP(B20,[3]Sheet1!$B$16:$G$69,6,0)</f>
        <v>1246040495.0999999</v>
      </c>
      <c r="H20" s="14">
        <f>VLOOKUP(B20,[2]Brokers!$B$9:$AD$69,29,0)</f>
        <v>0</v>
      </c>
      <c r="I20" s="14">
        <f>VLOOKUP(B20,[3]Sheet1!$B$16:$I$69,8,0)</f>
        <v>12000000</v>
      </c>
      <c r="J20" s="14" t="s">
        <v>118</v>
      </c>
      <c r="K20" s="14"/>
      <c r="L20" s="14">
        <f>VLOOKUP(B20,[3]Sheet1!$B$16:$L$69,11,0)</f>
        <v>1000000</v>
      </c>
      <c r="M20" s="37">
        <f>VLOOKUP(B20,[3]Sheet1!$B$16:$M$69,12,0)</f>
        <v>1259040495.0999999</v>
      </c>
      <c r="N20" s="37">
        <f>VLOOKUP(B20,[3]Sheet1!$B$16:$N$69,13,0)</f>
        <v>50747104864.769997</v>
      </c>
      <c r="O20" s="30">
        <f>N20/$N$70</f>
        <v>9.1954941939999021E-2</v>
      </c>
    </row>
    <row r="21" spans="1:16" x14ac:dyDescent="0.25">
      <c r="A21" s="10">
        <f t="shared" si="0"/>
        <v>6</v>
      </c>
      <c r="B21" s="11" t="s">
        <v>10</v>
      </c>
      <c r="C21" s="29" t="s">
        <v>73</v>
      </c>
      <c r="D21" s="12" t="s">
        <v>2</v>
      </c>
      <c r="E21" s="13" t="s">
        <v>2</v>
      </c>
      <c r="F21" s="13" t="s">
        <v>2</v>
      </c>
      <c r="G21" s="14">
        <f>VLOOKUP(B21,[3]Sheet1!$B$16:$G$69,6,0)</f>
        <v>1571495041.71</v>
      </c>
      <c r="H21" s="14">
        <f>VLOOKUP(B21,[2]Brokers!$B$9:$AD$69,29,0)</f>
        <v>0</v>
      </c>
      <c r="I21" s="14">
        <f>VLOOKUP(B21,[3]Sheet1!$B$16:$I$69,8,0)</f>
        <v>54580862.880000003</v>
      </c>
      <c r="J21" s="14">
        <f>VLOOKUP(B21,[4]Sheet1!$B$16:$J$69,9,0)</f>
        <v>0</v>
      </c>
      <c r="K21" s="14"/>
      <c r="L21" s="14">
        <f>VLOOKUP(B21,[3]Sheet1!$B$16:$L$69,11,0)</f>
        <v>1500000</v>
      </c>
      <c r="M21" s="37">
        <f>VLOOKUP(B21,[3]Sheet1!$B$16:$M$69,12,0)</f>
        <v>1627575904.5900002</v>
      </c>
      <c r="N21" s="37">
        <f>VLOOKUP(B21,[3]Sheet1!$B$16:$N$69,13,0)</f>
        <v>42611057598.599998</v>
      </c>
      <c r="O21" s="30">
        <f>N21/$N$70</f>
        <v>7.7212233839203795E-2</v>
      </c>
    </row>
    <row r="22" spans="1:16" x14ac:dyDescent="0.25">
      <c r="A22" s="10">
        <f t="shared" si="0"/>
        <v>7</v>
      </c>
      <c r="B22" s="11" t="s">
        <v>65</v>
      </c>
      <c r="C22" s="29" t="s">
        <v>81</v>
      </c>
      <c r="D22" s="12" t="s">
        <v>2</v>
      </c>
      <c r="E22" s="13" t="s">
        <v>2</v>
      </c>
      <c r="F22" s="13"/>
      <c r="G22" s="14">
        <f>VLOOKUP(B22,[3]Sheet1!$B$16:$G$69,6,0)</f>
        <v>37235210.030000001</v>
      </c>
      <c r="H22" s="14">
        <f>VLOOKUP(B22,[2]Brokers!$B$9:$AD$69,29,0)</f>
        <v>0</v>
      </c>
      <c r="I22" s="14">
        <f>VLOOKUP(B22,[3]Sheet1!$B$16:$I$69,8,0)</f>
        <v>2706239440</v>
      </c>
      <c r="J22" s="14">
        <f>VLOOKUP(B22,[4]Sheet1!$B$16:$J$69,9,0)</f>
        <v>0</v>
      </c>
      <c r="K22" s="14"/>
      <c r="L22" s="14">
        <f>VLOOKUP(B22,[3]Sheet1!$B$16:$L$69,11,0)</f>
        <v>0</v>
      </c>
      <c r="M22" s="37">
        <f>VLOOKUP(B22,[3]Sheet1!$B$16:$M$69,12,0)</f>
        <v>2743474650.0299997</v>
      </c>
      <c r="N22" s="37">
        <f>VLOOKUP(B22,[3]Sheet1!$B$16:$N$69,13,0)</f>
        <v>9328240234.1100006</v>
      </c>
      <c r="O22" s="30">
        <f>N22/$N$70</f>
        <v>1.6902989666420173E-2</v>
      </c>
    </row>
    <row r="23" spans="1:16" x14ac:dyDescent="0.25">
      <c r="A23" s="10">
        <f t="shared" si="0"/>
        <v>8</v>
      </c>
      <c r="B23" s="11" t="s">
        <v>42</v>
      </c>
      <c r="C23" s="29" t="s">
        <v>42</v>
      </c>
      <c r="D23" s="12" t="s">
        <v>2</v>
      </c>
      <c r="E23" s="13"/>
      <c r="F23" s="13"/>
      <c r="G23" s="14">
        <f>VLOOKUP(B23,[3]Sheet1!$B$16:$G$69,6,0)</f>
        <v>2016407882.8</v>
      </c>
      <c r="H23" s="14">
        <f>VLOOKUP(B23,[2]Brokers!$B$9:$AD$69,29,0)</f>
        <v>0</v>
      </c>
      <c r="I23" s="14">
        <f>VLOOKUP(B23,[3]Sheet1!$B$16:$I$69,8,0)</f>
        <v>3917200</v>
      </c>
      <c r="J23" s="14" t="s">
        <v>118</v>
      </c>
      <c r="K23" s="14"/>
      <c r="L23" s="14">
        <f>VLOOKUP(B23,[3]Sheet1!$B$16:$L$69,11,0)</f>
        <v>15000000</v>
      </c>
      <c r="M23" s="37">
        <f>VLOOKUP(B23,[3]Sheet1!$B$16:$M$69,12,0)</f>
        <v>2035325082.8</v>
      </c>
      <c r="N23" s="37">
        <f>VLOOKUP(B23,[3]Sheet1!$B$16:$N$69,13,0)</f>
        <v>8664649646.3099995</v>
      </c>
      <c r="O23" s="30">
        <f>N23/$N$70</f>
        <v>1.570054798751681E-2</v>
      </c>
    </row>
    <row r="24" spans="1:16" x14ac:dyDescent="0.25">
      <c r="A24" s="10">
        <f t="shared" si="0"/>
        <v>9</v>
      </c>
      <c r="B24" s="11" t="s">
        <v>17</v>
      </c>
      <c r="C24" s="29" t="s">
        <v>88</v>
      </c>
      <c r="D24" s="12" t="s">
        <v>2</v>
      </c>
      <c r="E24" s="13" t="s">
        <v>2</v>
      </c>
      <c r="F24" s="13"/>
      <c r="G24" s="14">
        <f>VLOOKUP(B24,[3]Sheet1!$B$16:$G$69,6,0)</f>
        <v>12750428.710000001</v>
      </c>
      <c r="H24" s="14">
        <f>VLOOKUP(B24,[2]Brokers!$B$9:$AD$69,29,0)</f>
        <v>0</v>
      </c>
      <c r="I24" s="14">
        <f>VLOOKUP(B24,[3]Sheet1!$B$16:$I$69,8,0)</f>
        <v>0</v>
      </c>
      <c r="J24" s="14">
        <f>VLOOKUP(B24,[4]Sheet1!$B$16:$J$69,9,0)</f>
        <v>0</v>
      </c>
      <c r="K24" s="14"/>
      <c r="L24" s="14">
        <f>VLOOKUP(B24,[3]Sheet1!$B$16:$L$69,11,0)</f>
        <v>5000000</v>
      </c>
      <c r="M24" s="37">
        <f>VLOOKUP(B24,[3]Sheet1!$B$16:$M$69,12,0)</f>
        <v>17750428.710000001</v>
      </c>
      <c r="N24" s="37">
        <f>VLOOKUP(B24,[3]Sheet1!$B$16:$N$69,13,0)</f>
        <v>5559613186.8100004</v>
      </c>
      <c r="O24" s="30">
        <f>N24/$N$70</f>
        <v>1.0074149237957393E-2</v>
      </c>
      <c r="P24" s="1"/>
    </row>
    <row r="25" spans="1:16" x14ac:dyDescent="0.25">
      <c r="A25" s="10">
        <f t="shared" si="0"/>
        <v>10</v>
      </c>
      <c r="B25" s="11" t="s">
        <v>8</v>
      </c>
      <c r="C25" s="29" t="s">
        <v>121</v>
      </c>
      <c r="D25" s="12" t="s">
        <v>2</v>
      </c>
      <c r="E25" s="13" t="s">
        <v>2</v>
      </c>
      <c r="F25" s="13"/>
      <c r="G25" s="14">
        <f>VLOOKUP(B25,[3]Sheet1!$B$16:$G$69,6,0)</f>
        <v>371464495.14999998</v>
      </c>
      <c r="H25" s="14">
        <f>VLOOKUP(B25,[2]Brokers!$B$9:$AD$69,29,0)</f>
        <v>0</v>
      </c>
      <c r="I25" s="14">
        <f>VLOOKUP(B25,[3]Sheet1!$B$16:$I$69,8,0)</f>
        <v>24470694</v>
      </c>
      <c r="J25" s="14" t="s">
        <v>118</v>
      </c>
      <c r="K25" s="14"/>
      <c r="L25" s="14">
        <f>VLOOKUP(B25,[3]Sheet1!$B$16:$L$69,11,0)</f>
        <v>22200000</v>
      </c>
      <c r="M25" s="37">
        <f>VLOOKUP(B25,[3]Sheet1!$B$16:$M$69,12,0)</f>
        <v>418135189.14999998</v>
      </c>
      <c r="N25" s="37">
        <f>VLOOKUP(B25,[3]Sheet1!$B$16:$N$69,13,0)</f>
        <v>4173096406.3699999</v>
      </c>
      <c r="O25" s="30">
        <f>N25/$N$70</f>
        <v>7.5617483752097227E-3</v>
      </c>
    </row>
    <row r="26" spans="1:16" x14ac:dyDescent="0.25">
      <c r="A26" s="10">
        <f t="shared" si="0"/>
        <v>11</v>
      </c>
      <c r="B26" s="11" t="s">
        <v>70</v>
      </c>
      <c r="C26" s="29" t="s">
        <v>71</v>
      </c>
      <c r="D26" s="12" t="s">
        <v>2</v>
      </c>
      <c r="E26" s="13"/>
      <c r="F26" s="13" t="s">
        <v>2</v>
      </c>
      <c r="G26" s="14">
        <f>VLOOKUP(B26,[3]Sheet1!$B$16:$G$69,6,0)</f>
        <v>4278016.12</v>
      </c>
      <c r="H26" s="14">
        <f>VLOOKUP(B26,[2]Brokers!$B$9:$AD$69,29,0)</f>
        <v>0</v>
      </c>
      <c r="I26" s="14">
        <f>VLOOKUP(B26,[3]Sheet1!$B$16:$I$69,8,0)</f>
        <v>245762840</v>
      </c>
      <c r="J26" s="14">
        <f>VLOOKUP(B26,[4]Sheet1!$B$16:$J$69,9,0)</f>
        <v>0</v>
      </c>
      <c r="K26" s="14"/>
      <c r="L26" s="14">
        <f>VLOOKUP(B26,[3]Sheet1!$B$16:$L$69,11,0)</f>
        <v>7000000</v>
      </c>
      <c r="M26" s="37">
        <f>VLOOKUP(B26,[3]Sheet1!$B$16:$M$69,12,0)</f>
        <v>257040856.12</v>
      </c>
      <c r="N26" s="37">
        <f>VLOOKUP(B26,[3]Sheet1!$B$16:$N$69,13,0)</f>
        <v>2971198901.5899997</v>
      </c>
      <c r="O26" s="30">
        <f>N26/$N$70</f>
        <v>5.3838819616598759E-3</v>
      </c>
    </row>
    <row r="27" spans="1:16" x14ac:dyDescent="0.25">
      <c r="A27" s="10">
        <f t="shared" si="0"/>
        <v>12</v>
      </c>
      <c r="B27" s="11" t="s">
        <v>9</v>
      </c>
      <c r="C27" s="29" t="s">
        <v>77</v>
      </c>
      <c r="D27" s="12" t="s">
        <v>2</v>
      </c>
      <c r="E27" s="13" t="s">
        <v>2</v>
      </c>
      <c r="F27" s="13" t="s">
        <v>2</v>
      </c>
      <c r="G27" s="14">
        <f>VLOOKUP(B27,[3]Sheet1!$B$16:$G$69,6,0)</f>
        <v>155355778.91</v>
      </c>
      <c r="H27" s="14">
        <f>VLOOKUP(B27,[2]Brokers!$B$9:$AD$69,29,0)</f>
        <v>0</v>
      </c>
      <c r="I27" s="14">
        <f>VLOOKUP(B27,[3]Sheet1!$B$16:$I$69,8,0)</f>
        <v>6366819.5999999996</v>
      </c>
      <c r="J27" s="14">
        <f>VLOOKUP(B27,[4]Sheet1!$B$16:$J$69,9,0)</f>
        <v>0</v>
      </c>
      <c r="K27" s="14"/>
      <c r="L27" s="14">
        <f>VLOOKUP(B27,[3]Sheet1!$B$16:$L$69,11,0)</f>
        <v>2400000</v>
      </c>
      <c r="M27" s="37">
        <f>VLOOKUP(B27,[3]Sheet1!$B$16:$M$69,12,0)</f>
        <v>164122598.50999999</v>
      </c>
      <c r="N27" s="37">
        <f>VLOOKUP(B27,[3]Sheet1!$B$16:$N$69,13,0)</f>
        <v>2722925451.0600004</v>
      </c>
      <c r="O27" s="30">
        <f>N27/$N$70</f>
        <v>4.934004657534523E-3</v>
      </c>
    </row>
    <row r="28" spans="1:16" x14ac:dyDescent="0.25">
      <c r="A28" s="10">
        <f t="shared" si="0"/>
        <v>13</v>
      </c>
      <c r="B28" s="11" t="s">
        <v>16</v>
      </c>
      <c r="C28" s="29" t="s">
        <v>78</v>
      </c>
      <c r="D28" s="12" t="s">
        <v>2</v>
      </c>
      <c r="E28" s="13"/>
      <c r="F28" s="13"/>
      <c r="G28" s="14">
        <f>VLOOKUP(B28,[3]Sheet1!$B$16:$G$69,6,0)</f>
        <v>167061211.16</v>
      </c>
      <c r="H28" s="14">
        <f>VLOOKUP(B28,[2]Brokers!$B$9:$AD$69,29,0)</f>
        <v>0</v>
      </c>
      <c r="I28" s="14">
        <f>VLOOKUP(B28,[3]Sheet1!$B$16:$I$69,8,0)</f>
        <v>0</v>
      </c>
      <c r="J28" s="14">
        <f>VLOOKUP(B28,[4]Sheet1!$B$16:$J$69,9,0)</f>
        <v>0</v>
      </c>
      <c r="K28" s="14"/>
      <c r="L28" s="14">
        <f>VLOOKUP(B28,[3]Sheet1!$B$16:$L$69,11,0)</f>
        <v>0</v>
      </c>
      <c r="M28" s="37">
        <f>VLOOKUP(B28,[3]Sheet1!$B$16:$M$69,12,0)</f>
        <v>167061211.16</v>
      </c>
      <c r="N28" s="37">
        <f>VLOOKUP(B28,[3]Sheet1!$B$16:$N$69,13,0)</f>
        <v>2553921449.29</v>
      </c>
      <c r="O28" s="30">
        <f>N28/$N$70</f>
        <v>4.6277654501590357E-3</v>
      </c>
    </row>
    <row r="29" spans="1:16" x14ac:dyDescent="0.25">
      <c r="A29" s="10">
        <f t="shared" si="0"/>
        <v>14</v>
      </c>
      <c r="B29" s="11" t="s">
        <v>6</v>
      </c>
      <c r="C29" s="29" t="s">
        <v>76</v>
      </c>
      <c r="D29" s="12" t="s">
        <v>2</v>
      </c>
      <c r="E29" s="13" t="s">
        <v>2</v>
      </c>
      <c r="F29" s="13" t="s">
        <v>2</v>
      </c>
      <c r="G29" s="14">
        <f>VLOOKUP(B29,[3]Sheet1!$B$16:$G$69,6,0)</f>
        <v>119431624.01000001</v>
      </c>
      <c r="H29" s="14">
        <f>VLOOKUP(B29,[2]Brokers!$B$9:$AD$69,29,0)</f>
        <v>0</v>
      </c>
      <c r="I29" s="14">
        <f>VLOOKUP(B29,[3]Sheet1!$B$16:$I$69,8,0)</f>
        <v>617870.88</v>
      </c>
      <c r="J29" s="14">
        <f>VLOOKUP(B29,[4]Sheet1!$B$16:$J$69,9,0)</f>
        <v>0</v>
      </c>
      <c r="K29" s="14"/>
      <c r="L29" s="14">
        <f>VLOOKUP(B29,[3]Sheet1!$B$16:$L$69,11,0)</f>
        <v>110000000</v>
      </c>
      <c r="M29" s="37">
        <f>VLOOKUP(B29,[3]Sheet1!$B$16:$M$69,12,0)</f>
        <v>230049494.88999999</v>
      </c>
      <c r="N29" s="37">
        <f>VLOOKUP(B29,[3]Sheet1!$B$16:$N$69,13,0)</f>
        <v>1402862209.6100001</v>
      </c>
      <c r="O29" s="30">
        <f>N29/$N$70</f>
        <v>2.5420191630293703E-3</v>
      </c>
    </row>
    <row r="30" spans="1:16" x14ac:dyDescent="0.25">
      <c r="A30" s="10">
        <f t="shared" si="0"/>
        <v>15</v>
      </c>
      <c r="B30" s="11" t="s">
        <v>18</v>
      </c>
      <c r="C30" s="29" t="s">
        <v>90</v>
      </c>
      <c r="D30" s="12" t="s">
        <v>2</v>
      </c>
      <c r="E30" s="13"/>
      <c r="F30" s="13"/>
      <c r="G30" s="14">
        <f>VLOOKUP(B30,[3]Sheet1!$B$16:$G$69,6,0)</f>
        <v>164059531.84</v>
      </c>
      <c r="H30" s="14">
        <f>VLOOKUP(B30,[2]Brokers!$B$9:$AD$69,29,0)</f>
        <v>0</v>
      </c>
      <c r="I30" s="14">
        <f>VLOOKUP(B30,[3]Sheet1!$B$16:$I$69,8,0)</f>
        <v>0</v>
      </c>
      <c r="J30" s="14">
        <f>VLOOKUP(B30,[4]Sheet1!$B$16:$J$69,9,0)</f>
        <v>0</v>
      </c>
      <c r="K30" s="14"/>
      <c r="L30" s="14">
        <f>VLOOKUP(B30,[3]Sheet1!$B$16:$L$69,11,0)</f>
        <v>0</v>
      </c>
      <c r="M30" s="37">
        <f>VLOOKUP(B30,[3]Sheet1!$B$16:$M$69,12,0)</f>
        <v>164059531.84</v>
      </c>
      <c r="N30" s="37">
        <f>VLOOKUP(B30,[3]Sheet1!$B$16:$N$69,13,0)</f>
        <v>1272128136.78</v>
      </c>
      <c r="O30" s="30">
        <f>N30/$N$70</f>
        <v>2.3051259627434161E-3</v>
      </c>
    </row>
    <row r="31" spans="1:16" x14ac:dyDescent="0.25">
      <c r="A31" s="10">
        <f t="shared" si="0"/>
        <v>16</v>
      </c>
      <c r="B31" s="11" t="s">
        <v>25</v>
      </c>
      <c r="C31" s="29" t="s">
        <v>84</v>
      </c>
      <c r="D31" s="12" t="s">
        <v>2</v>
      </c>
      <c r="E31" s="13"/>
      <c r="F31" s="13"/>
      <c r="G31" s="14">
        <f>VLOOKUP(B31,[3]Sheet1!$B$16:$G$69,6,0)</f>
        <v>7207859.1200000001</v>
      </c>
      <c r="H31" s="14">
        <f>VLOOKUP(B31,[2]Brokers!$B$9:$AD$69,29,0)</f>
        <v>0</v>
      </c>
      <c r="I31" s="14">
        <f>VLOOKUP(B31,[3]Sheet1!$B$16:$I$69,8,0)</f>
        <v>0</v>
      </c>
      <c r="J31" s="14">
        <f>VLOOKUP(B31,[4]Sheet1!$B$16:$J$69,9,0)</f>
        <v>0</v>
      </c>
      <c r="K31" s="14"/>
      <c r="L31" s="14">
        <f>VLOOKUP(B31,[3]Sheet1!$B$16:$L$69,11,0)</f>
        <v>0</v>
      </c>
      <c r="M31" s="37">
        <f>VLOOKUP(B31,[3]Sheet1!$B$16:$M$69,12,0)</f>
        <v>7207859.1200000001</v>
      </c>
      <c r="N31" s="37">
        <f>VLOOKUP(B31,[3]Sheet1!$B$16:$N$69,13,0)</f>
        <v>1032752594.11</v>
      </c>
      <c r="O31" s="30">
        <f>N31/$N$70</f>
        <v>1.8713718759490628E-3</v>
      </c>
    </row>
    <row r="32" spans="1:16" x14ac:dyDescent="0.25">
      <c r="A32" s="10">
        <f t="shared" si="0"/>
        <v>17</v>
      </c>
      <c r="B32" s="11" t="s">
        <v>14</v>
      </c>
      <c r="C32" s="29" t="s">
        <v>94</v>
      </c>
      <c r="D32" s="12" t="s">
        <v>2</v>
      </c>
      <c r="E32" s="13" t="s">
        <v>2</v>
      </c>
      <c r="F32" s="13" t="s">
        <v>2</v>
      </c>
      <c r="G32" s="14">
        <f>VLOOKUP(B32,[3]Sheet1!$B$16:$G$69,6,0)</f>
        <v>72384182.770000011</v>
      </c>
      <c r="H32" s="14">
        <f>VLOOKUP(B32,[2]Brokers!$B$9:$AD$69,29,0)</f>
        <v>0</v>
      </c>
      <c r="I32" s="14">
        <f>VLOOKUP(B32,[3]Sheet1!$B$16:$I$69,8,0)</f>
        <v>0</v>
      </c>
      <c r="J32" s="14">
        <f>VLOOKUP(B32,[4]Sheet1!$B$16:$J$69,9,0)</f>
        <v>0</v>
      </c>
      <c r="K32" s="14"/>
      <c r="L32" s="14">
        <f>VLOOKUP(B32,[3]Sheet1!$B$16:$L$69,11,0)</f>
        <v>0</v>
      </c>
      <c r="M32" s="37">
        <f>VLOOKUP(B32,[3]Sheet1!$B$16:$M$69,12,0)</f>
        <v>72384182.770000011</v>
      </c>
      <c r="N32" s="37">
        <f>VLOOKUP(B32,[3]Sheet1!$B$16:$N$69,13,0)</f>
        <v>850779998.79999995</v>
      </c>
      <c r="O32" s="30">
        <f>N32/$N$70</f>
        <v>1.5416332735008532E-3</v>
      </c>
      <c r="P32" s="1"/>
    </row>
    <row r="33" spans="1:16" x14ac:dyDescent="0.25">
      <c r="A33" s="10">
        <f t="shared" si="0"/>
        <v>18</v>
      </c>
      <c r="B33" s="11" t="s">
        <v>3</v>
      </c>
      <c r="C33" s="29" t="s">
        <v>79</v>
      </c>
      <c r="D33" s="12" t="s">
        <v>2</v>
      </c>
      <c r="E33" s="13"/>
      <c r="F33" s="13" t="s">
        <v>2</v>
      </c>
      <c r="G33" s="14">
        <f>VLOOKUP(B33,[3]Sheet1!$B$16:$G$69,6,0)</f>
        <v>55274663.359999999</v>
      </c>
      <c r="H33" s="14">
        <f>VLOOKUP(B33,[2]Brokers!$B$9:$AD$69,29,0)</f>
        <v>0</v>
      </c>
      <c r="I33" s="14">
        <f>VLOOKUP(B33,[3]Sheet1!$B$16:$I$69,8,0)</f>
        <v>0</v>
      </c>
      <c r="J33" s="14">
        <f>VLOOKUP(B33,[4]Sheet1!$B$16:$J$69,9,0)</f>
        <v>0</v>
      </c>
      <c r="K33" s="14"/>
      <c r="L33" s="14">
        <f>VLOOKUP(B33,[3]Sheet1!$B$16:$L$69,11,0)</f>
        <v>0</v>
      </c>
      <c r="M33" s="37">
        <f>VLOOKUP(B33,[3]Sheet1!$B$16:$M$69,12,0)</f>
        <v>55274663.359999999</v>
      </c>
      <c r="N33" s="37">
        <f>VLOOKUP(B33,[3]Sheet1!$B$16:$N$69,13,0)</f>
        <v>821999913.45000005</v>
      </c>
      <c r="O33" s="30">
        <f>N33/$N$70</f>
        <v>1.4894830851415423E-3</v>
      </c>
      <c r="P33" s="1"/>
    </row>
    <row r="34" spans="1:16" x14ac:dyDescent="0.25">
      <c r="A34" s="10">
        <f t="shared" si="0"/>
        <v>19</v>
      </c>
      <c r="B34" s="11" t="s">
        <v>64</v>
      </c>
      <c r="C34" s="29" t="s">
        <v>104</v>
      </c>
      <c r="D34" s="12" t="s">
        <v>2</v>
      </c>
      <c r="E34" s="13"/>
      <c r="F34" s="13"/>
      <c r="G34" s="14">
        <f>VLOOKUP(B34,[3]Sheet1!$B$16:$G$69,6,0)</f>
        <v>0</v>
      </c>
      <c r="H34" s="14">
        <f>VLOOKUP(B34,[2]Brokers!$B$9:$AD$69,29,0)</f>
        <v>0</v>
      </c>
      <c r="I34" s="14">
        <f>VLOOKUP(B34,[3]Sheet1!$B$16:$I$69,8,0)</f>
        <v>0</v>
      </c>
      <c r="J34" s="14">
        <f>VLOOKUP(B34,[4]Sheet1!$B$16:$J$69,9,0)</f>
        <v>0</v>
      </c>
      <c r="K34" s="14"/>
      <c r="L34" s="14">
        <f>VLOOKUP(B34,[3]Sheet1!$B$16:$L$69,11,0)</f>
        <v>0</v>
      </c>
      <c r="M34" s="37">
        <f>VLOOKUP(B34,[3]Sheet1!$B$16:$M$69,12,0)</f>
        <v>0</v>
      </c>
      <c r="N34" s="37">
        <f>VLOOKUP(B34,[3]Sheet1!$B$16:$N$69,13,0)</f>
        <v>691129434</v>
      </c>
      <c r="O34" s="30">
        <f>N34/$N$70</f>
        <v>1.2523427128670434E-3</v>
      </c>
      <c r="P34" s="1"/>
    </row>
    <row r="35" spans="1:16" x14ac:dyDescent="0.25">
      <c r="A35" s="10">
        <f t="shared" si="0"/>
        <v>20</v>
      </c>
      <c r="B35" s="11" t="s">
        <v>11</v>
      </c>
      <c r="C35" s="29" t="s">
        <v>83</v>
      </c>
      <c r="D35" s="12" t="s">
        <v>2</v>
      </c>
      <c r="E35" s="13" t="s">
        <v>2</v>
      </c>
      <c r="F35" s="13"/>
      <c r="G35" s="14">
        <f>VLOOKUP(B35,[3]Sheet1!$B$16:$G$69,6,0)</f>
        <v>51607859.549999997</v>
      </c>
      <c r="H35" s="14">
        <f>VLOOKUP(B35,[2]Brokers!$B$9:$AD$69,29,0)</f>
        <v>0</v>
      </c>
      <c r="I35" s="14">
        <f>VLOOKUP(B35,[3]Sheet1!$B$16:$I$69,8,0)</f>
        <v>0</v>
      </c>
      <c r="J35" s="14" t="s">
        <v>118</v>
      </c>
      <c r="K35" s="14"/>
      <c r="L35" s="14">
        <f>VLOOKUP(B35,[3]Sheet1!$B$16:$L$69,11,0)</f>
        <v>0</v>
      </c>
      <c r="M35" s="37">
        <f>VLOOKUP(B35,[3]Sheet1!$B$16:$M$69,12,0)</f>
        <v>51607859.549999997</v>
      </c>
      <c r="N35" s="37">
        <f>VLOOKUP(B35,[3]Sheet1!$B$16:$N$69,13,0)</f>
        <v>675054010.16999996</v>
      </c>
      <c r="O35" s="30">
        <f>N35/$N$70</f>
        <v>1.2232136685819033E-3</v>
      </c>
      <c r="P35" s="1"/>
    </row>
    <row r="36" spans="1:16" x14ac:dyDescent="0.25">
      <c r="A36" s="10">
        <f t="shared" si="0"/>
        <v>21</v>
      </c>
      <c r="B36" s="11" t="s">
        <v>36</v>
      </c>
      <c r="C36" s="29" t="s">
        <v>108</v>
      </c>
      <c r="D36" s="12" t="s">
        <v>2</v>
      </c>
      <c r="E36" s="13"/>
      <c r="F36" s="13"/>
      <c r="G36" s="14">
        <f>VLOOKUP(B36,[3]Sheet1!$B$16:$G$69,6,0)</f>
        <v>359397.18</v>
      </c>
      <c r="H36" s="14">
        <f>VLOOKUP(B36,[2]Brokers!$B$9:$AD$69,29,0)</f>
        <v>0</v>
      </c>
      <c r="I36" s="14">
        <f>VLOOKUP(B36,[3]Sheet1!$B$16:$I$69,8,0)</f>
        <v>0</v>
      </c>
      <c r="J36" s="14">
        <f>VLOOKUP(B36,[4]Sheet1!$B$16:$J$69,9,0)</f>
        <v>0</v>
      </c>
      <c r="K36" s="14"/>
      <c r="L36" s="14">
        <f>VLOOKUP(B36,[3]Sheet1!$B$16:$L$69,11,0)</f>
        <v>0</v>
      </c>
      <c r="M36" s="37">
        <f>VLOOKUP(B36,[3]Sheet1!$B$16:$M$69,12,0)</f>
        <v>359397.18</v>
      </c>
      <c r="N36" s="37">
        <f>VLOOKUP(B36,[3]Sheet1!$B$16:$N$69,13,0)</f>
        <v>636605249.4799999</v>
      </c>
      <c r="O36" s="30">
        <f>N36/$N$70</f>
        <v>1.1535436141751473E-3</v>
      </c>
      <c r="P36" s="1"/>
    </row>
    <row r="37" spans="1:16" x14ac:dyDescent="0.25">
      <c r="A37" s="10">
        <f t="shared" si="0"/>
        <v>22</v>
      </c>
      <c r="B37" s="11" t="s">
        <v>37</v>
      </c>
      <c r="C37" s="29" t="s">
        <v>37</v>
      </c>
      <c r="D37" s="12" t="s">
        <v>2</v>
      </c>
      <c r="E37" s="13" t="s">
        <v>2</v>
      </c>
      <c r="F37" s="13"/>
      <c r="G37" s="14">
        <f>VLOOKUP(B37,[1]Sheet1!$B$16:$G$69,6,0)</f>
        <v>10230420</v>
      </c>
      <c r="H37" s="14">
        <f>VLOOKUP(B37,[2]Brokers!$B$9:$AD$69,29,0)</f>
        <v>0</v>
      </c>
      <c r="I37" s="14">
        <f>VLOOKUP(B37,[3]Sheet1!$B$16:$I$69,8,0)</f>
        <v>400000</v>
      </c>
      <c r="J37" s="14">
        <f>VLOOKUP(B37,[4]Sheet1!$B$16:$J$69,9,0)</f>
        <v>0</v>
      </c>
      <c r="K37" s="14"/>
      <c r="L37" s="14">
        <f>VLOOKUP(B37,[3]Sheet1!$B$16:$L$69,11,0)</f>
        <v>200000</v>
      </c>
      <c r="M37" s="37">
        <f>VLOOKUP(B37,[3]Sheet1!$B$16:$M$69,12,0)</f>
        <v>27729262</v>
      </c>
      <c r="N37" s="37">
        <v>465818933.14999998</v>
      </c>
      <c r="O37" s="30">
        <f>N37/$N$70</f>
        <v>8.440748110952295E-4</v>
      </c>
      <c r="P37" s="1"/>
    </row>
    <row r="38" spans="1:16" x14ac:dyDescent="0.25">
      <c r="A38" s="10">
        <f t="shared" si="0"/>
        <v>23</v>
      </c>
      <c r="B38" s="11" t="s">
        <v>41</v>
      </c>
      <c r="C38" s="29" t="s">
        <v>93</v>
      </c>
      <c r="D38" s="12" t="s">
        <v>2</v>
      </c>
      <c r="E38" s="13" t="s">
        <v>2</v>
      </c>
      <c r="F38" s="13" t="s">
        <v>2</v>
      </c>
      <c r="G38" s="14">
        <f>VLOOKUP(B38,[3]Sheet1!$B$16:$G$69,6,0)</f>
        <v>56627597.969999999</v>
      </c>
      <c r="H38" s="14">
        <f>VLOOKUP(B38,[2]Brokers!$B$9:$AD$69,29,0)</f>
        <v>0</v>
      </c>
      <c r="I38" s="14">
        <f>VLOOKUP(B38,[3]Sheet1!$B$16:$I$69,8,0)</f>
        <v>4368970</v>
      </c>
      <c r="J38" s="14" t="s">
        <v>118</v>
      </c>
      <c r="K38" s="14"/>
      <c r="L38" s="14">
        <f>VLOOKUP(B38,[3]Sheet1!$B$16:$L$69,11,0)</f>
        <v>500000</v>
      </c>
      <c r="M38" s="37">
        <f>VLOOKUP(B38,[3]Sheet1!$B$16:$M$69,12,0)</f>
        <v>61496567.969999999</v>
      </c>
      <c r="N38" s="37">
        <f>VLOOKUP(B38,[3]Sheet1!$B$16:$N$69,13,0)</f>
        <v>457666570.54999995</v>
      </c>
      <c r="O38" s="30">
        <f>N38/$N$70</f>
        <v>8.2930253922761305E-4</v>
      </c>
      <c r="P38" s="1"/>
    </row>
    <row r="39" spans="1:16" x14ac:dyDescent="0.25">
      <c r="A39" s="10">
        <f t="shared" si="0"/>
        <v>24</v>
      </c>
      <c r="B39" s="11" t="s">
        <v>38</v>
      </c>
      <c r="C39" s="29" t="s">
        <v>110</v>
      </c>
      <c r="D39" s="12" t="s">
        <v>2</v>
      </c>
      <c r="E39" s="13"/>
      <c r="F39" s="13"/>
      <c r="G39" s="14">
        <f>VLOOKUP(B39,[3]Sheet1!$B$16:$G$69,6,0)</f>
        <v>29704732.07</v>
      </c>
      <c r="H39" s="14">
        <f>VLOOKUP(B39,[2]Brokers!$B$9:$AD$69,29,0)</f>
        <v>0</v>
      </c>
      <c r="I39" s="14">
        <f>VLOOKUP(B39,[3]Sheet1!$B$16:$I$69,8,0)</f>
        <v>3059952</v>
      </c>
      <c r="J39" s="14">
        <f>VLOOKUP(B39,[4]Sheet1!$B$16:$J$69,9,0)</f>
        <v>0</v>
      </c>
      <c r="K39" s="14"/>
      <c r="L39" s="14">
        <f>VLOOKUP(B39,[3]Sheet1!$B$16:$L$69,11,0)</f>
        <v>0</v>
      </c>
      <c r="M39" s="37">
        <f>VLOOKUP(B39,[3]Sheet1!$B$16:$M$69,12,0)</f>
        <v>32764684.07</v>
      </c>
      <c r="N39" s="37">
        <f>VLOOKUP(B39,[3]Sheet1!$B$16:$N$69,13,0)</f>
        <v>397416112.25</v>
      </c>
      <c r="O39" s="30">
        <f>N39/$N$70</f>
        <v>7.2012729840158771E-4</v>
      </c>
      <c r="P39" s="1"/>
    </row>
    <row r="40" spans="1:16" x14ac:dyDescent="0.25">
      <c r="A40" s="10">
        <f t="shared" si="0"/>
        <v>25</v>
      </c>
      <c r="B40" s="11" t="s">
        <v>13</v>
      </c>
      <c r="C40" s="29" t="s">
        <v>92</v>
      </c>
      <c r="D40" s="12" t="s">
        <v>2</v>
      </c>
      <c r="E40" s="13"/>
      <c r="F40" s="13"/>
      <c r="G40" s="14">
        <f>VLOOKUP(B40,[3]Sheet1!$B$16:$G$69,6,0)</f>
        <v>19135110.670000002</v>
      </c>
      <c r="H40" s="14">
        <f>VLOOKUP(B40,[2]Brokers!$B$9:$AD$69,29,0)</f>
        <v>0</v>
      </c>
      <c r="I40" s="14">
        <f>VLOOKUP(B40,[3]Sheet1!$B$16:$I$69,8,0)</f>
        <v>0</v>
      </c>
      <c r="J40" s="14">
        <f>VLOOKUP(B40,[4]Sheet1!$B$16:$J$69,9,0)</f>
        <v>0</v>
      </c>
      <c r="K40" s="14"/>
      <c r="L40" s="14">
        <f>VLOOKUP(B40,[3]Sheet1!$B$16:$L$69,11,0)</f>
        <v>0</v>
      </c>
      <c r="M40" s="37">
        <f>VLOOKUP(B40,[3]Sheet1!$B$16:$M$69,12,0)</f>
        <v>19135110.670000002</v>
      </c>
      <c r="N40" s="37">
        <f>VLOOKUP(B40,[3]Sheet1!$B$16:$N$69,13,0)</f>
        <v>236227003.29000002</v>
      </c>
      <c r="O40" s="30">
        <f>N40/$N$70</f>
        <v>4.2804885973450033E-4</v>
      </c>
      <c r="P40" s="1"/>
    </row>
    <row r="41" spans="1:16" x14ac:dyDescent="0.25">
      <c r="A41" s="10">
        <f t="shared" si="0"/>
        <v>26</v>
      </c>
      <c r="B41" s="11" t="s">
        <v>23</v>
      </c>
      <c r="C41" s="29" t="s">
        <v>89</v>
      </c>
      <c r="D41" s="12" t="s">
        <v>2</v>
      </c>
      <c r="E41" s="13"/>
      <c r="F41" s="13"/>
      <c r="G41" s="14">
        <f>VLOOKUP(B41,[3]Sheet1!$B$16:$G$69,6,0)</f>
        <v>114395538.01000001</v>
      </c>
      <c r="H41" s="14">
        <f>VLOOKUP(B41,[2]Brokers!$B$9:$AD$69,29,0)</f>
        <v>0</v>
      </c>
      <c r="I41" s="14">
        <f>VLOOKUP(B41,[3]Sheet1!$B$16:$I$69,8,0)</f>
        <v>0</v>
      </c>
      <c r="J41" s="14">
        <f>VLOOKUP(B41,[4]Sheet1!$B$16:$J$69,9,0)</f>
        <v>0</v>
      </c>
      <c r="K41" s="14"/>
      <c r="L41" s="14">
        <f>VLOOKUP(B41,[3]Sheet1!$B$16:$L$69,11,0)</f>
        <v>0</v>
      </c>
      <c r="M41" s="37">
        <f>VLOOKUP(B41,[3]Sheet1!$B$16:$M$69,12,0)</f>
        <v>114395538.01000001</v>
      </c>
      <c r="N41" s="37">
        <f>VLOOKUP(B41,[3]Sheet1!$B$16:$N$69,13,0)</f>
        <v>211381321.57999998</v>
      </c>
      <c r="O41" s="30">
        <f>N41/$N$70</f>
        <v>3.8302790287024306E-4</v>
      </c>
      <c r="P41" s="1"/>
    </row>
    <row r="42" spans="1:16" x14ac:dyDescent="0.25">
      <c r="A42" s="10">
        <v>27</v>
      </c>
      <c r="B42" s="11" t="s">
        <v>19</v>
      </c>
      <c r="C42" s="29" t="s">
        <v>85</v>
      </c>
      <c r="D42" s="12" t="s">
        <v>2</v>
      </c>
      <c r="E42" s="13"/>
      <c r="F42" s="13"/>
      <c r="G42" s="14">
        <f>VLOOKUP(B42,[3]Sheet1!$B$16:$G$69,6,0)</f>
        <v>17297185.300000001</v>
      </c>
      <c r="H42" s="14">
        <f>VLOOKUP(B42,[2]Brokers!$B$9:$AD$69,29,0)</f>
        <v>0</v>
      </c>
      <c r="I42" s="14">
        <f>VLOOKUP(B42,[3]Sheet1!$B$16:$I$69,8,0)</f>
        <v>0</v>
      </c>
      <c r="J42" s="14">
        <f>VLOOKUP(B42,[4]Sheet1!$B$16:$J$69,9,0)</f>
        <v>0</v>
      </c>
      <c r="K42" s="14"/>
      <c r="L42" s="14">
        <f>VLOOKUP(B42,[3]Sheet1!$B$16:$L$69,11,0)</f>
        <v>0</v>
      </c>
      <c r="M42" s="37">
        <f>VLOOKUP(B42,[3]Sheet1!$B$16:$M$69,12,0)</f>
        <v>17297185.300000001</v>
      </c>
      <c r="N42" s="37">
        <f>VLOOKUP(B42,[3]Sheet1!$B$16:$N$69,13,0)</f>
        <v>191318951.71000001</v>
      </c>
      <c r="O42" s="30">
        <f>N42/$N$70</f>
        <v>3.4667441903129864E-4</v>
      </c>
      <c r="P42" s="1"/>
    </row>
    <row r="43" spans="1:16" x14ac:dyDescent="0.25">
      <c r="A43" s="10">
        <v>28</v>
      </c>
      <c r="B43" s="11" t="s">
        <v>31</v>
      </c>
      <c r="C43" s="29" t="s">
        <v>99</v>
      </c>
      <c r="D43" s="12" t="s">
        <v>2</v>
      </c>
      <c r="E43" s="13"/>
      <c r="F43" s="13"/>
      <c r="G43" s="14">
        <f>VLOOKUP(B43,[3]Sheet1!$B$16:$G$69,6,0)</f>
        <v>7872055.5</v>
      </c>
      <c r="H43" s="14">
        <f>VLOOKUP(B43,[2]Brokers!$B$9:$AD$69,29,0)</f>
        <v>0</v>
      </c>
      <c r="I43" s="14">
        <f>VLOOKUP(B43,[3]Sheet1!$B$16:$I$69,8,0)</f>
        <v>0</v>
      </c>
      <c r="J43" s="14">
        <f>VLOOKUP(B43,[4]Sheet1!$B$16:$J$69,9,0)</f>
        <v>0</v>
      </c>
      <c r="K43" s="14"/>
      <c r="L43" s="14">
        <f>VLOOKUP(B43,[3]Sheet1!$B$16:$L$69,11,0)</f>
        <v>0</v>
      </c>
      <c r="M43" s="37">
        <f>VLOOKUP(B43,[3]Sheet1!$B$16:$M$69,12,0)</f>
        <v>7872055.5</v>
      </c>
      <c r="N43" s="37">
        <f>VLOOKUP(B43,[3]Sheet1!$B$16:$N$69,13,0)</f>
        <v>181265082.69999999</v>
      </c>
      <c r="O43" s="30">
        <f>N43/$N$70</f>
        <v>3.2845657303692111E-4</v>
      </c>
      <c r="P43" s="1"/>
    </row>
    <row r="44" spans="1:16" x14ac:dyDescent="0.25">
      <c r="A44" s="10">
        <f t="shared" si="0"/>
        <v>29</v>
      </c>
      <c r="B44" s="11" t="s">
        <v>24</v>
      </c>
      <c r="C44" s="29" t="s">
        <v>87</v>
      </c>
      <c r="D44" s="12" t="s">
        <v>2</v>
      </c>
      <c r="E44" s="13" t="s">
        <v>2</v>
      </c>
      <c r="F44" s="13" t="s">
        <v>2</v>
      </c>
      <c r="G44" s="14">
        <f>VLOOKUP(B44,[3]Sheet1!$B$16:$G$69,6,0)</f>
        <v>265514</v>
      </c>
      <c r="H44" s="14">
        <f>VLOOKUP(B44,[2]Brokers!$B$9:$AD$69,29,0)</f>
        <v>0</v>
      </c>
      <c r="I44" s="14">
        <f>VLOOKUP(B44,[3]Sheet1!$B$16:$I$69,8,0)</f>
        <v>0</v>
      </c>
      <c r="J44" s="14">
        <f>VLOOKUP(B44,[4]Sheet1!$B$16:$J$69,9,0)</f>
        <v>0</v>
      </c>
      <c r="K44" s="14"/>
      <c r="L44" s="14">
        <f>VLOOKUP(B44,[3]Sheet1!$B$16:$L$69,11,0)</f>
        <v>0</v>
      </c>
      <c r="M44" s="37">
        <f>VLOOKUP(B44,[3]Sheet1!$B$16:$M$69,12,0)</f>
        <v>265514</v>
      </c>
      <c r="N44" s="37">
        <f>VLOOKUP(B44,[3]Sheet1!$B$16:$N$69,13,0)</f>
        <v>131772009.92</v>
      </c>
      <c r="O44" s="30">
        <f>N44/$N$70</f>
        <v>2.3877396658981788E-4</v>
      </c>
      <c r="P44" s="1"/>
    </row>
    <row r="45" spans="1:16" x14ac:dyDescent="0.25">
      <c r="A45" s="10">
        <f t="shared" si="0"/>
        <v>30</v>
      </c>
      <c r="B45" s="11" t="s">
        <v>33</v>
      </c>
      <c r="C45" s="29" t="s">
        <v>105</v>
      </c>
      <c r="D45" s="12" t="s">
        <v>2</v>
      </c>
      <c r="E45" s="13"/>
      <c r="F45" s="13"/>
      <c r="G45" s="14">
        <f>VLOOKUP(B45,[3]Sheet1!$B$16:$G$69,6,0)</f>
        <v>949828</v>
      </c>
      <c r="H45" s="14">
        <f>VLOOKUP(B45,[2]Brokers!$B$9:$AD$69,29,0)</f>
        <v>0</v>
      </c>
      <c r="I45" s="14">
        <f>VLOOKUP(B45,[3]Sheet1!$B$16:$I$69,8,0)</f>
        <v>0</v>
      </c>
      <c r="J45" s="14">
        <f>VLOOKUP(B45,[4]Sheet1!$B$16:$J$69,9,0)</f>
        <v>0</v>
      </c>
      <c r="K45" s="14"/>
      <c r="L45" s="14">
        <f>VLOOKUP(B45,[3]Sheet1!$B$16:$L$69,11,0)</f>
        <v>0</v>
      </c>
      <c r="M45" s="37">
        <f>VLOOKUP(B45,[3]Sheet1!$B$16:$M$69,12,0)</f>
        <v>949828</v>
      </c>
      <c r="N45" s="37">
        <f>VLOOKUP(B45,[3]Sheet1!$B$16:$N$69,13,0)</f>
        <v>126378177.38</v>
      </c>
      <c r="O45" s="30">
        <f>N45/$N$70</f>
        <v>2.2900021576459381E-4</v>
      </c>
      <c r="P45" s="1"/>
    </row>
    <row r="46" spans="1:16" x14ac:dyDescent="0.25">
      <c r="A46" s="10">
        <f t="shared" si="0"/>
        <v>31</v>
      </c>
      <c r="B46" s="11" t="s">
        <v>43</v>
      </c>
      <c r="C46" s="29" t="s">
        <v>113</v>
      </c>
      <c r="D46" s="12" t="s">
        <v>2</v>
      </c>
      <c r="E46" s="13" t="s">
        <v>2</v>
      </c>
      <c r="F46" s="13" t="s">
        <v>2</v>
      </c>
      <c r="G46" s="14">
        <f>VLOOKUP(B46,[3]Sheet1!$B$16:$G$69,6,0)</f>
        <v>38497707</v>
      </c>
      <c r="H46" s="14">
        <f>VLOOKUP(B46,[2]Brokers!$B$9:$AD$69,29,0)</f>
        <v>0</v>
      </c>
      <c r="I46" s="14">
        <f>VLOOKUP(B46,[3]Sheet1!$B$16:$I$69,8,0)</f>
        <v>0</v>
      </c>
      <c r="J46" s="14">
        <f>VLOOKUP(B46,[4]Sheet1!$B$16:$J$69,9,0)</f>
        <v>0</v>
      </c>
      <c r="K46" s="14"/>
      <c r="L46" s="14">
        <f>VLOOKUP(B46,[3]Sheet1!$B$16:$L$69,11,0)</f>
        <v>0</v>
      </c>
      <c r="M46" s="37">
        <f>VLOOKUP(B46,[3]Sheet1!$B$16:$M$69,12,0)</f>
        <v>38497707</v>
      </c>
      <c r="N46" s="37">
        <f>VLOOKUP(B46,[3]Sheet1!$B$16:$N$69,13,0)</f>
        <v>121686130.59999999</v>
      </c>
      <c r="O46" s="30">
        <f>N46/$N$70</f>
        <v>2.2049811716439981E-4</v>
      </c>
      <c r="P46" s="1"/>
    </row>
    <row r="47" spans="1:16" x14ac:dyDescent="0.25">
      <c r="A47" s="10">
        <f t="shared" si="0"/>
        <v>32</v>
      </c>
      <c r="B47" s="11" t="s">
        <v>30</v>
      </c>
      <c r="C47" s="29" t="s">
        <v>98</v>
      </c>
      <c r="D47" s="12" t="s">
        <v>2</v>
      </c>
      <c r="E47" s="13"/>
      <c r="F47" s="13"/>
      <c r="G47" s="14">
        <f>VLOOKUP(B47,[3]Sheet1!$B$16:$G$69,6,0)</f>
        <v>12768215.190000001</v>
      </c>
      <c r="H47" s="14">
        <f>VLOOKUP(B47,[2]Brokers!$B$9:$AD$69,29,0)</f>
        <v>0</v>
      </c>
      <c r="I47" s="14">
        <f>VLOOKUP(B47,[3]Sheet1!$B$16:$I$69,8,0)</f>
        <v>0</v>
      </c>
      <c r="J47" s="14">
        <f>VLOOKUP(B47,[4]Sheet1!$B$16:$J$69,9,0)</f>
        <v>0</v>
      </c>
      <c r="K47" s="14"/>
      <c r="L47" s="14">
        <f>VLOOKUP(B47,[3]Sheet1!$B$16:$L$69,11,0)</f>
        <v>0</v>
      </c>
      <c r="M47" s="37">
        <f>VLOOKUP(B47,[3]Sheet1!$B$16:$M$69,12,0)</f>
        <v>12768215.190000001</v>
      </c>
      <c r="N47" s="37">
        <f>VLOOKUP(B47,[3]Sheet1!$B$16:$N$69,13,0)</f>
        <v>119599084.28</v>
      </c>
      <c r="O47" s="30">
        <f>N47/$N$70</f>
        <v>2.1671634037746589E-4</v>
      </c>
      <c r="P47" s="1"/>
    </row>
    <row r="48" spans="1:16" x14ac:dyDescent="0.25">
      <c r="A48" s="10">
        <f t="shared" si="0"/>
        <v>33</v>
      </c>
      <c r="B48" s="11" t="s">
        <v>47</v>
      </c>
      <c r="C48" s="29" t="s">
        <v>100</v>
      </c>
      <c r="D48" s="12" t="s">
        <v>2</v>
      </c>
      <c r="E48" s="13"/>
      <c r="F48" s="13"/>
      <c r="G48" s="14">
        <f>VLOOKUP(B48,[3]Sheet1!$B$16:$G$69,6,0)</f>
        <v>30598020.699999999</v>
      </c>
      <c r="H48" s="14">
        <f>VLOOKUP(B48,[2]Brokers!$B$9:$AD$69,29,0)</f>
        <v>0</v>
      </c>
      <c r="I48" s="14">
        <f>VLOOKUP(B48,[3]Sheet1!$B$16:$I$69,8,0)</f>
        <v>0</v>
      </c>
      <c r="J48" s="14">
        <f>VLOOKUP(B48,[4]Sheet1!$B$16:$J$69,9,0)</f>
        <v>0</v>
      </c>
      <c r="K48" s="14"/>
      <c r="L48" s="14">
        <f>VLOOKUP(B48,[3]Sheet1!$B$16:$L$69,11,0)</f>
        <v>0</v>
      </c>
      <c r="M48" s="37">
        <f>VLOOKUP(B48,[3]Sheet1!$B$16:$M$69,12,0)</f>
        <v>30598020.699999999</v>
      </c>
      <c r="N48" s="37">
        <f>VLOOKUP(B48,[3]Sheet1!$B$16:$N$69,13,0)</f>
        <v>118395490.18000001</v>
      </c>
      <c r="O48" s="30">
        <f>N48/$N$70</f>
        <v>2.145353996936623E-4</v>
      </c>
      <c r="P48" s="1"/>
    </row>
    <row r="49" spans="1:16" x14ac:dyDescent="0.25">
      <c r="A49" s="10">
        <f t="shared" si="0"/>
        <v>34</v>
      </c>
      <c r="B49" s="11" t="s">
        <v>4</v>
      </c>
      <c r="C49" s="29" t="s">
        <v>95</v>
      </c>
      <c r="D49" s="12" t="s">
        <v>2</v>
      </c>
      <c r="E49" s="13"/>
      <c r="F49" s="13" t="s">
        <v>2</v>
      </c>
      <c r="G49" s="14">
        <f>VLOOKUP(B49,[3]Sheet1!$B$16:$G$69,6,0)</f>
        <v>7697384.2400000002</v>
      </c>
      <c r="H49" s="14">
        <f>VLOOKUP(B49,[2]Brokers!$B$9:$AD$69,29,0)</f>
        <v>0</v>
      </c>
      <c r="I49" s="14">
        <f>VLOOKUP(B49,[3]Sheet1!$B$16:$I$69,8,0)</f>
        <v>0</v>
      </c>
      <c r="J49" s="14">
        <f>VLOOKUP(B49,[4]Sheet1!$B$16:$J$69,9,0)</f>
        <v>0</v>
      </c>
      <c r="K49" s="14"/>
      <c r="L49" s="14">
        <f>VLOOKUP(B49,[3]Sheet1!$B$16:$L$69,11,0)</f>
        <v>10500000</v>
      </c>
      <c r="M49" s="37">
        <f>VLOOKUP(B49,[3]Sheet1!$B$16:$M$69,12,0)</f>
        <v>18197384.240000002</v>
      </c>
      <c r="N49" s="37">
        <f>VLOOKUP(B49,[3]Sheet1!$B$16:$N$69,13,0)</f>
        <v>98317964.439999998</v>
      </c>
      <c r="O49" s="30">
        <f>N49/$N$70</f>
        <v>1.7815445306349823E-4</v>
      </c>
    </row>
    <row r="50" spans="1:16" x14ac:dyDescent="0.25">
      <c r="A50" s="10">
        <f t="shared" ref="A50:A67" si="1">+A49+1</f>
        <v>35</v>
      </c>
      <c r="B50" s="11" t="s">
        <v>20</v>
      </c>
      <c r="C50" s="29" t="s">
        <v>102</v>
      </c>
      <c r="D50" s="12" t="s">
        <v>2</v>
      </c>
      <c r="E50" s="13"/>
      <c r="F50" s="13"/>
      <c r="G50" s="14">
        <f>VLOOKUP(B50,[3]Sheet1!$B$16:$G$69,6,0)</f>
        <v>17000</v>
      </c>
      <c r="H50" s="14">
        <f>VLOOKUP(B50,[2]Brokers!$B$9:$AD$69,29,0)</f>
        <v>0</v>
      </c>
      <c r="I50" s="14">
        <f>VLOOKUP(B50,[3]Sheet1!$B$16:$I$69,8,0)</f>
        <v>0</v>
      </c>
      <c r="J50" s="14">
        <f>VLOOKUP(B50,[4]Sheet1!$B$16:$J$69,9,0)</f>
        <v>0</v>
      </c>
      <c r="K50" s="14"/>
      <c r="L50" s="14">
        <f>VLOOKUP(B50,[3]Sheet1!$B$16:$L$69,11,0)</f>
        <v>0</v>
      </c>
      <c r="M50" s="37">
        <f>VLOOKUP(B50,[3]Sheet1!$B$16:$M$69,12,0)</f>
        <v>17000</v>
      </c>
      <c r="N50" s="37">
        <f>VLOOKUP(B50,[3]Sheet1!$B$16:$N$69,13,0)</f>
        <v>70571422.760000005</v>
      </c>
      <c r="O50" s="30">
        <f>N50/$N$70</f>
        <v>1.2787707002816698E-4</v>
      </c>
    </row>
    <row r="51" spans="1:16" s="16" customFormat="1" x14ac:dyDescent="0.25">
      <c r="A51" s="10">
        <f t="shared" si="1"/>
        <v>36</v>
      </c>
      <c r="B51" s="11" t="s">
        <v>28</v>
      </c>
      <c r="C51" s="29" t="s">
        <v>109</v>
      </c>
      <c r="D51" s="12" t="s">
        <v>2</v>
      </c>
      <c r="E51" s="13"/>
      <c r="F51" s="13"/>
      <c r="G51" s="14">
        <f>VLOOKUP(B51,[3]Sheet1!$B$16:$G$69,6,0)</f>
        <v>7257690.1299999999</v>
      </c>
      <c r="H51" s="14">
        <f>VLOOKUP(B51,[2]Brokers!$B$9:$AD$69,29,0)</f>
        <v>0</v>
      </c>
      <c r="I51" s="14">
        <f>VLOOKUP(B51,[3]Sheet1!$B$16:$I$69,8,0)</f>
        <v>938868</v>
      </c>
      <c r="J51" s="14">
        <f>VLOOKUP(B51,[4]Sheet1!$B$16:$J$69,9,0)</f>
        <v>0</v>
      </c>
      <c r="K51" s="14"/>
      <c r="L51" s="14">
        <f>VLOOKUP(B51,[3]Sheet1!$B$16:$L$69,11,0)</f>
        <v>500000</v>
      </c>
      <c r="M51" s="37">
        <f>VLOOKUP(B51,[3]Sheet1!$B$16:$M$69,12,0)</f>
        <v>8696558.129999999</v>
      </c>
      <c r="N51" s="37">
        <f>VLOOKUP(B51,[3]Sheet1!$B$16:$N$69,13,0)</f>
        <v>68624597.239999995</v>
      </c>
      <c r="O51" s="30">
        <f>N51/$N$70</f>
        <v>1.2434937661322322E-4</v>
      </c>
      <c r="P51" s="15"/>
    </row>
    <row r="52" spans="1:16" x14ac:dyDescent="0.25">
      <c r="A52" s="10">
        <f t="shared" si="1"/>
        <v>37</v>
      </c>
      <c r="B52" s="11" t="s">
        <v>40</v>
      </c>
      <c r="C52" s="29" t="s">
        <v>103</v>
      </c>
      <c r="D52" s="12" t="s">
        <v>2</v>
      </c>
      <c r="E52" s="13"/>
      <c r="F52" s="13"/>
      <c r="G52" s="14">
        <f>VLOOKUP(B52,[3]Sheet1!$B$16:$G$69,6,0)</f>
        <v>30434665</v>
      </c>
      <c r="H52" s="14">
        <f>VLOOKUP(B52,[2]Brokers!$B$9:$AD$69,29,0)</f>
        <v>0</v>
      </c>
      <c r="I52" s="14">
        <f>VLOOKUP(B52,[3]Sheet1!$B$16:$I$69,8,0)</f>
        <v>0</v>
      </c>
      <c r="J52" s="14">
        <f>VLOOKUP(B52,[4]Sheet1!$B$16:$J$69,9,0)</f>
        <v>0</v>
      </c>
      <c r="K52" s="14"/>
      <c r="L52" s="14">
        <f>VLOOKUP(B52,[3]Sheet1!$B$16:$L$69,11,0)</f>
        <v>0</v>
      </c>
      <c r="M52" s="37">
        <f>VLOOKUP(B52,[3]Sheet1!$B$16:$M$69,12,0)</f>
        <v>30434665</v>
      </c>
      <c r="N52" s="37">
        <f>VLOOKUP(B52,[3]Sheet1!$B$16:$N$69,13,0)</f>
        <v>49184718.590000004</v>
      </c>
      <c r="O52" s="30">
        <f>N52/$N$70</f>
        <v>8.9123861436644734E-5</v>
      </c>
    </row>
    <row r="53" spans="1:16" x14ac:dyDescent="0.25">
      <c r="A53" s="10">
        <f t="shared" si="1"/>
        <v>38</v>
      </c>
      <c r="B53" s="11" t="s">
        <v>22</v>
      </c>
      <c r="C53" s="29" t="s">
        <v>96</v>
      </c>
      <c r="D53" s="12" t="s">
        <v>2</v>
      </c>
      <c r="E53" s="13"/>
      <c r="F53" s="13"/>
      <c r="G53" s="14">
        <f>VLOOKUP(B53,[3]Sheet1!$B$16:$G$69,6,0)</f>
        <v>2022775</v>
      </c>
      <c r="H53" s="14">
        <f>VLOOKUP(B53,[2]Brokers!$B$9:$AD$69,29,0)</f>
        <v>0</v>
      </c>
      <c r="I53" s="14">
        <f>VLOOKUP(B53,[3]Sheet1!$B$16:$I$69,8,0)</f>
        <v>0</v>
      </c>
      <c r="J53" s="14">
        <f>VLOOKUP(B53,[4]Sheet1!$B$16:$J$69,9,0)</f>
        <v>0</v>
      </c>
      <c r="K53" s="14"/>
      <c r="L53" s="14">
        <f>VLOOKUP(B53,[3]Sheet1!$B$16:$L$69,11,0)</f>
        <v>0</v>
      </c>
      <c r="M53" s="37">
        <f>VLOOKUP(B53,[3]Sheet1!$B$16:$M$69,12,0)</f>
        <v>2022775</v>
      </c>
      <c r="N53" s="37">
        <f>VLOOKUP(B53,[3]Sheet1!$B$16:$N$69,13,0)</f>
        <v>43238618.130000003</v>
      </c>
      <c r="O53" s="30">
        <f>N53/$N$70</f>
        <v>7.8349388212492661E-5</v>
      </c>
    </row>
    <row r="54" spans="1:16" x14ac:dyDescent="0.25">
      <c r="A54" s="10">
        <f t="shared" si="1"/>
        <v>39</v>
      </c>
      <c r="B54" s="11" t="s">
        <v>116</v>
      </c>
      <c r="C54" s="29" t="s">
        <v>117</v>
      </c>
      <c r="D54" s="12" t="s">
        <v>2</v>
      </c>
      <c r="E54" s="13"/>
      <c r="F54" s="13"/>
      <c r="G54" s="14">
        <f>VLOOKUP(B54,[3]Sheet1!$B$16:$G$69,6,0)</f>
        <v>2816090.24</v>
      </c>
      <c r="H54" s="14">
        <v>0</v>
      </c>
      <c r="I54" s="14">
        <f>VLOOKUP(B54,[3]Sheet1!$B$16:$I$69,8,0)</f>
        <v>0</v>
      </c>
      <c r="J54" s="14">
        <f>VLOOKUP(B54,[4]Sheet1!$B$16:$J$69,9,0)</f>
        <v>0</v>
      </c>
      <c r="K54" s="14"/>
      <c r="L54" s="14">
        <f>VLOOKUP(B54,[3]Sheet1!$B$16:$L$69,11,0)</f>
        <v>1100000</v>
      </c>
      <c r="M54" s="37">
        <f>VLOOKUP(B54,[3]Sheet1!$B$16:$M$69,12,0)</f>
        <v>3916090.24</v>
      </c>
      <c r="N54" s="37">
        <f>VLOOKUP(B54,[3]Sheet1!$B$16:$N$69,13,0)</f>
        <v>42382388.530000001</v>
      </c>
      <c r="O54" s="30">
        <f>N54/$N$70</f>
        <v>7.6797880134049195E-5</v>
      </c>
    </row>
    <row r="55" spans="1:16" x14ac:dyDescent="0.25">
      <c r="A55" s="10">
        <f t="shared" si="1"/>
        <v>40</v>
      </c>
      <c r="B55" s="11" t="s">
        <v>45</v>
      </c>
      <c r="C55" s="29" t="s">
        <v>45</v>
      </c>
      <c r="D55" s="12" t="s">
        <v>2</v>
      </c>
      <c r="E55" s="13"/>
      <c r="F55" s="13"/>
      <c r="G55" s="14">
        <f>VLOOKUP(B55,[3]Sheet1!$B$16:$G$69,6,0)</f>
        <v>0</v>
      </c>
      <c r="H55" s="14">
        <f>VLOOKUP(B55,[2]Brokers!$B$9:$AD$69,29,0)</f>
        <v>0</v>
      </c>
      <c r="I55" s="14">
        <f>VLOOKUP(B55,[3]Sheet1!$B$16:$I$69,8,0)</f>
        <v>0</v>
      </c>
      <c r="J55" s="14">
        <f>VLOOKUP(B55,[4]Sheet1!$B$16:$J$69,9,0)</f>
        <v>0</v>
      </c>
      <c r="K55" s="14"/>
      <c r="L55" s="14">
        <f>VLOOKUP(B55,[3]Sheet1!$B$16:$L$69,11,0)</f>
        <v>0</v>
      </c>
      <c r="M55" s="37">
        <f>VLOOKUP(B55,[3]Sheet1!$B$16:$M$69,12,0)</f>
        <v>0</v>
      </c>
      <c r="N55" s="37">
        <f>VLOOKUP(B55,[3]Sheet1!$B$16:$N$69,13,0)</f>
        <v>41342093.460000001</v>
      </c>
      <c r="O55" s="30">
        <f>N55/$N$70</f>
        <v>7.4912841115227697E-5</v>
      </c>
    </row>
    <row r="56" spans="1:16" x14ac:dyDescent="0.25">
      <c r="A56" s="10">
        <f t="shared" si="1"/>
        <v>41</v>
      </c>
      <c r="B56" s="11" t="s">
        <v>67</v>
      </c>
      <c r="C56" s="29" t="s">
        <v>68</v>
      </c>
      <c r="D56" s="12" t="s">
        <v>2</v>
      </c>
      <c r="E56" s="13"/>
      <c r="F56" s="13"/>
      <c r="G56" s="14">
        <f>VLOOKUP(B56,[3]Sheet1!$B$16:$G$69,6,0)</f>
        <v>6208044.1799999997</v>
      </c>
      <c r="H56" s="14">
        <f>VLOOKUP(B56,[2]Brokers!$B$9:$AD$69,29,0)</f>
        <v>0</v>
      </c>
      <c r="I56" s="14">
        <f>VLOOKUP(B56,[3]Sheet1!$B$16:$I$69,8,0)</f>
        <v>0</v>
      </c>
      <c r="J56" s="14">
        <f>VLOOKUP(B56,[4]Sheet1!$B$16:$J$69,9,0)</f>
        <v>0</v>
      </c>
      <c r="K56" s="14"/>
      <c r="L56" s="14">
        <f>VLOOKUP(B56,[3]Sheet1!$B$16:$L$69,11,0)</f>
        <v>0</v>
      </c>
      <c r="M56" s="37">
        <f>VLOOKUP(B56,[3]Sheet1!$B$16:$M$69,12,0)</f>
        <v>6208044.1799999997</v>
      </c>
      <c r="N56" s="37">
        <f>VLOOKUP(B56,[3]Sheet1!$B$16:$N$69,13,0)</f>
        <v>39809116.490000002</v>
      </c>
      <c r="O56" s="30">
        <f>N56/$N$70</f>
        <v>7.2135050960550978E-5</v>
      </c>
    </row>
    <row r="57" spans="1:16" x14ac:dyDescent="0.25">
      <c r="A57" s="10">
        <f t="shared" si="1"/>
        <v>42</v>
      </c>
      <c r="B57" s="11" t="s">
        <v>72</v>
      </c>
      <c r="C57" s="29" t="s">
        <v>69</v>
      </c>
      <c r="D57" s="12" t="s">
        <v>2</v>
      </c>
      <c r="E57" s="13"/>
      <c r="F57" s="13"/>
      <c r="G57" s="14">
        <f>VLOOKUP(B57,[3]Sheet1!$B$16:$G$69,6,0)</f>
        <v>1334808</v>
      </c>
      <c r="H57" s="14">
        <f>VLOOKUP(B57,[2]Brokers!$B$9:$AD$69,29,0)</f>
        <v>0</v>
      </c>
      <c r="I57" s="14">
        <f>VLOOKUP(B57,[3]Sheet1!$B$16:$I$69,8,0)</f>
        <v>0</v>
      </c>
      <c r="J57" s="14">
        <f>VLOOKUP(B57,[4]Sheet1!$B$16:$J$69,9,0)</f>
        <v>0</v>
      </c>
      <c r="K57" s="14"/>
      <c r="L57" s="14">
        <f>VLOOKUP(B57,[3]Sheet1!$B$16:$L$69,11,0)</f>
        <v>0</v>
      </c>
      <c r="M57" s="37">
        <f>VLOOKUP(B57,[3]Sheet1!$B$16:$M$69,12,0)</f>
        <v>1334808</v>
      </c>
      <c r="N57" s="37">
        <f>VLOOKUP(B57,[3]Sheet1!$B$16:$N$69,13,0)</f>
        <v>34934938.200000003</v>
      </c>
      <c r="O57" s="30">
        <f>N57/$N$70</f>
        <v>6.330292580077049E-5</v>
      </c>
    </row>
    <row r="58" spans="1:16" x14ac:dyDescent="0.25">
      <c r="A58" s="10">
        <f t="shared" si="1"/>
        <v>43</v>
      </c>
      <c r="B58" s="11" t="s">
        <v>15</v>
      </c>
      <c r="C58" s="29" t="s">
        <v>106</v>
      </c>
      <c r="D58" s="12" t="s">
        <v>2</v>
      </c>
      <c r="E58" s="13"/>
      <c r="F58" s="13"/>
      <c r="G58" s="14">
        <f>VLOOKUP(B58,[3]Sheet1!$B$16:$G$69,6,0)</f>
        <v>0</v>
      </c>
      <c r="H58" s="14">
        <f>VLOOKUP(B58,[2]Brokers!$B$9:$AD$69,29,0)</f>
        <v>0</v>
      </c>
      <c r="I58" s="14">
        <f>VLOOKUP(B58,[3]Sheet1!$B$16:$I$69,8,0)</f>
        <v>0</v>
      </c>
      <c r="J58" s="14">
        <f>VLOOKUP(B58,[4]Sheet1!$B$16:$J$69,9,0)</f>
        <v>0</v>
      </c>
      <c r="K58" s="14"/>
      <c r="L58" s="14">
        <f>VLOOKUP(B58,[3]Sheet1!$B$16:$L$69,11,0)</f>
        <v>0</v>
      </c>
      <c r="M58" s="37">
        <f>VLOOKUP(B58,[3]Sheet1!$B$16:$M$69,12,0)</f>
        <v>0</v>
      </c>
      <c r="N58" s="37">
        <f>VLOOKUP(B58,[3]Sheet1!$B$16:$N$69,13,0)</f>
        <v>18727201.039999999</v>
      </c>
      <c r="O58" s="30">
        <f>N58/$N$70</f>
        <v>3.3934126664384131E-5</v>
      </c>
    </row>
    <row r="59" spans="1:16" x14ac:dyDescent="0.25">
      <c r="A59" s="10">
        <f t="shared" si="1"/>
        <v>44</v>
      </c>
      <c r="B59" s="11" t="s">
        <v>29</v>
      </c>
      <c r="C59" s="29" t="s">
        <v>101</v>
      </c>
      <c r="D59" s="12" t="s">
        <v>2</v>
      </c>
      <c r="E59" s="13"/>
      <c r="F59" s="13"/>
      <c r="G59" s="14">
        <f>VLOOKUP(B59,[3]Sheet1!$B$16:$G$69,6,0)</f>
        <v>2279457.77</v>
      </c>
      <c r="H59" s="14">
        <f>VLOOKUP(B59,[2]Brokers!$B$9:$AD$69,29,0)</f>
        <v>0</v>
      </c>
      <c r="I59" s="14">
        <f>VLOOKUP(B59,[3]Sheet1!$B$16:$I$69,8,0)</f>
        <v>0</v>
      </c>
      <c r="J59" s="14">
        <f>VLOOKUP(B59,[4]Sheet1!$B$16:$J$69,9,0)</f>
        <v>0</v>
      </c>
      <c r="K59" s="14"/>
      <c r="L59" s="14">
        <f>VLOOKUP(B59,[3]Sheet1!$B$16:$L$69,11,0)</f>
        <v>0</v>
      </c>
      <c r="M59" s="37">
        <f>VLOOKUP(B59,[3]Sheet1!$B$16:$M$69,12,0)</f>
        <v>2279457.77</v>
      </c>
      <c r="N59" s="37">
        <f>VLOOKUP(B59,[3]Sheet1!$B$16:$N$69,13,0)</f>
        <v>17629025.27</v>
      </c>
      <c r="O59" s="30">
        <f>N59/$N$70</f>
        <v>3.1944206462249238E-5</v>
      </c>
    </row>
    <row r="60" spans="1:16" x14ac:dyDescent="0.25">
      <c r="A60" s="10">
        <f t="shared" si="1"/>
        <v>45</v>
      </c>
      <c r="B60" s="11" t="s">
        <v>21</v>
      </c>
      <c r="C60" s="29" t="s">
        <v>80</v>
      </c>
      <c r="D60" s="12" t="s">
        <v>2</v>
      </c>
      <c r="E60" s="13"/>
      <c r="F60" s="13"/>
      <c r="G60" s="14">
        <f>VLOOKUP(B60,[3]Sheet1!$B$16:$G$69,6,0)</f>
        <v>2716625.79</v>
      </c>
      <c r="H60" s="14">
        <f>VLOOKUP(B60,[2]Brokers!$B$9:$AD$69,29,0)</f>
        <v>0</v>
      </c>
      <c r="I60" s="14">
        <f>VLOOKUP(B60,[3]Sheet1!$B$16:$I$69,8,0)</f>
        <v>0</v>
      </c>
      <c r="J60" s="14">
        <f>VLOOKUP(B60,[4]Sheet1!$B$16:$J$69,9,0)</f>
        <v>0</v>
      </c>
      <c r="K60" s="14"/>
      <c r="L60" s="14">
        <f>VLOOKUP(B60,[3]Sheet1!$B$16:$L$69,11,0)</f>
        <v>0</v>
      </c>
      <c r="M60" s="37">
        <f>VLOOKUP(B60,[3]Sheet1!$B$16:$M$69,12,0)</f>
        <v>2716625.79</v>
      </c>
      <c r="N60" s="37">
        <f>VLOOKUP(B60,[3]Sheet1!$B$16:$N$69,13,0)</f>
        <v>16647990.789999999</v>
      </c>
      <c r="O60" s="30">
        <f>N60/$N$70</f>
        <v>3.0166549019722621E-5</v>
      </c>
    </row>
    <row r="61" spans="1:16" x14ac:dyDescent="0.25">
      <c r="A61" s="10">
        <f t="shared" si="1"/>
        <v>46</v>
      </c>
      <c r="B61" s="11" t="s">
        <v>26</v>
      </c>
      <c r="C61" s="29" t="s">
        <v>107</v>
      </c>
      <c r="D61" s="12" t="s">
        <v>2</v>
      </c>
      <c r="E61" s="13" t="s">
        <v>2</v>
      </c>
      <c r="F61" s="13" t="s">
        <v>2</v>
      </c>
      <c r="G61" s="14">
        <f>VLOOKUP(B61,[3]Sheet1!$B$16:$G$69,6,0)</f>
        <v>0</v>
      </c>
      <c r="H61" s="14">
        <f>VLOOKUP(B61,[2]Brokers!$B$9:$AD$69,29,0)</f>
        <v>0</v>
      </c>
      <c r="I61" s="14">
        <f>VLOOKUP(B61,[3]Sheet1!$B$16:$I$69,8,0)</f>
        <v>0</v>
      </c>
      <c r="J61" s="14">
        <f>VLOOKUP(B61,[4]Sheet1!$B$16:$J$69,9,0)</f>
        <v>0</v>
      </c>
      <c r="K61" s="14"/>
      <c r="L61" s="14">
        <f>VLOOKUP(B61,[3]Sheet1!$B$16:$L$69,11,0)</f>
        <v>0</v>
      </c>
      <c r="M61" s="37">
        <f>VLOOKUP(B61,[3]Sheet1!$B$16:$M$69,12,0)</f>
        <v>0</v>
      </c>
      <c r="N61" s="37">
        <f>VLOOKUP(B61,[3]Sheet1!$B$16:$N$69,13,0)</f>
        <v>14321420.199999999</v>
      </c>
      <c r="O61" s="30">
        <f>N61/$N$70</f>
        <v>2.5950748648590871E-5</v>
      </c>
    </row>
    <row r="62" spans="1:16" x14ac:dyDescent="0.25">
      <c r="A62" s="10">
        <f t="shared" si="1"/>
        <v>47</v>
      </c>
      <c r="B62" s="11" t="s">
        <v>39</v>
      </c>
      <c r="C62" s="29" t="s">
        <v>111</v>
      </c>
      <c r="D62" s="12" t="s">
        <v>2</v>
      </c>
      <c r="E62" s="13"/>
      <c r="F62" s="13"/>
      <c r="G62" s="14">
        <f>VLOOKUP(B62,[3]Sheet1!$B$16:$G$69,6,0)</f>
        <v>1698600</v>
      </c>
      <c r="H62" s="14">
        <f>VLOOKUP(B62,[2]Brokers!$B$9:$AD$69,29,0)</f>
        <v>0</v>
      </c>
      <c r="I62" s="14">
        <f>VLOOKUP(B62,[3]Sheet1!$B$16:$I$69,8,0)</f>
        <v>0</v>
      </c>
      <c r="J62" s="14">
        <f>VLOOKUP(B62,[4]Sheet1!$B$16:$J$69,9,0)</f>
        <v>0</v>
      </c>
      <c r="K62" s="14"/>
      <c r="L62" s="14">
        <f>VLOOKUP(B62,[3]Sheet1!$B$16:$L$69,11,0)</f>
        <v>0</v>
      </c>
      <c r="M62" s="37">
        <f>VLOOKUP(B62,[3]Sheet1!$B$16:$M$69,12,0)</f>
        <v>1698600</v>
      </c>
      <c r="N62" s="37">
        <f>VLOOKUP(B62,[3]Sheet1!$B$16:$N$69,13,0)</f>
        <v>9203245</v>
      </c>
      <c r="O62" s="30">
        <f>N62/$N$70</f>
        <v>1.6676495376233754E-5</v>
      </c>
    </row>
    <row r="63" spans="1:16" x14ac:dyDescent="0.25">
      <c r="A63" s="10">
        <f t="shared" si="1"/>
        <v>48</v>
      </c>
      <c r="B63" s="11" t="s">
        <v>119</v>
      </c>
      <c r="C63" s="29" t="s">
        <v>120</v>
      </c>
      <c r="D63" s="12" t="s">
        <v>2</v>
      </c>
      <c r="E63" s="13"/>
      <c r="F63" s="13" t="s">
        <v>2</v>
      </c>
      <c r="G63" s="14">
        <f>VLOOKUP(B63,[3]Sheet1!$B$16:$G$69,6,0)</f>
        <v>581.5</v>
      </c>
      <c r="H63" s="14">
        <v>0</v>
      </c>
      <c r="I63" s="14">
        <f>VLOOKUP(B63,[3]Sheet1!$B$16:$I$69,8,0)</f>
        <v>0</v>
      </c>
      <c r="J63" s="14">
        <v>0</v>
      </c>
      <c r="K63" s="14"/>
      <c r="L63" s="14">
        <f>VLOOKUP(B63,[3]Sheet1!$B$16:$L$69,11,0)</f>
        <v>0</v>
      </c>
      <c r="M63" s="37">
        <f>VLOOKUP(B63,[3]Sheet1!$B$16:$M$69,12,0)</f>
        <v>581.5</v>
      </c>
      <c r="N63" s="37">
        <f>VLOOKUP(B63,[3]Sheet1!$B$16:$N$69,13,0)</f>
        <v>581.5</v>
      </c>
      <c r="O63" s="30">
        <v>0</v>
      </c>
    </row>
    <row r="64" spans="1:16" x14ac:dyDescent="0.25">
      <c r="A64" s="10">
        <f t="shared" si="1"/>
        <v>49</v>
      </c>
      <c r="B64" s="11" t="s">
        <v>27</v>
      </c>
      <c r="C64" s="29" t="s">
        <v>112</v>
      </c>
      <c r="D64" s="12" t="s">
        <v>2</v>
      </c>
      <c r="E64" s="13"/>
      <c r="F64" s="13"/>
      <c r="G64" s="14">
        <f>VLOOKUP(B64,[3]Sheet1!$B$16:$G$69,6,0)</f>
        <v>0</v>
      </c>
      <c r="H64" s="14">
        <f>VLOOKUP(B64,[2]Brokers!$B$9:$AD$69,29,0)</f>
        <v>0</v>
      </c>
      <c r="I64" s="14">
        <f>VLOOKUP(B64,[3]Sheet1!$B$16:$I$69,8,0)</f>
        <v>0</v>
      </c>
      <c r="J64" s="14">
        <f>VLOOKUP(B64,[4]Sheet1!$B$16:$J$69,9,0)</f>
        <v>0</v>
      </c>
      <c r="K64" s="14"/>
      <c r="L64" s="14">
        <f>VLOOKUP(B64,[3]Sheet1!$B$16:$L$69,11,0)</f>
        <v>0</v>
      </c>
      <c r="M64" s="37">
        <f>VLOOKUP(B64,[3]Sheet1!$B$16:$M$69,12,0)</f>
        <v>0</v>
      </c>
      <c r="N64" s="37">
        <f>VLOOKUP(B64,[3]Sheet1!$B$16:$N$69,13,0)</f>
        <v>0</v>
      </c>
      <c r="O64" s="30">
        <f>N64/$N$70</f>
        <v>0</v>
      </c>
    </row>
    <row r="65" spans="1:16" x14ac:dyDescent="0.25">
      <c r="A65" s="10">
        <f t="shared" si="1"/>
        <v>50</v>
      </c>
      <c r="B65" s="11" t="s">
        <v>66</v>
      </c>
      <c r="C65" s="29" t="s">
        <v>91</v>
      </c>
      <c r="D65" s="12" t="s">
        <v>2</v>
      </c>
      <c r="E65" s="13"/>
      <c r="F65" s="13"/>
      <c r="G65" s="14">
        <f>VLOOKUP(B65,[3]Sheet1!$B$16:$G$69,6,0)</f>
        <v>0</v>
      </c>
      <c r="H65" s="14">
        <f>VLOOKUP(B65,[2]Brokers!$B$9:$AD$69,29,0)</f>
        <v>0</v>
      </c>
      <c r="I65" s="14">
        <f>VLOOKUP(B65,[3]Sheet1!$B$16:$I$69,8,0)</f>
        <v>0</v>
      </c>
      <c r="J65" s="14">
        <f>VLOOKUP(B65,[4]Sheet1!$B$16:$J$69,9,0)</f>
        <v>0</v>
      </c>
      <c r="K65" s="14"/>
      <c r="L65" s="14">
        <f>VLOOKUP(B65,[3]Sheet1!$B$16:$L$69,11,0)</f>
        <v>0</v>
      </c>
      <c r="M65" s="37">
        <f>VLOOKUP(B65,[3]Sheet1!$B$16:$M$69,12,0)</f>
        <v>0</v>
      </c>
      <c r="N65" s="37">
        <f>VLOOKUP(B65,[3]Sheet1!$B$16:$N$69,13,0)</f>
        <v>0</v>
      </c>
      <c r="O65" s="30">
        <f>N65/$N$70</f>
        <v>0</v>
      </c>
    </row>
    <row r="66" spans="1:16" x14ac:dyDescent="0.25">
      <c r="A66" s="10">
        <f t="shared" si="1"/>
        <v>51</v>
      </c>
      <c r="B66" s="11" t="s">
        <v>46</v>
      </c>
      <c r="C66" s="29" t="s">
        <v>46</v>
      </c>
      <c r="D66" s="12" t="s">
        <v>2</v>
      </c>
      <c r="E66" s="13"/>
      <c r="F66" s="13"/>
      <c r="G66" s="14">
        <f>VLOOKUP(B66,[3]Sheet1!$B$16:$G$69,6,0)</f>
        <v>0</v>
      </c>
      <c r="H66" s="14">
        <f>VLOOKUP(B66,[2]Brokers!$B$9:$AD$69,29,0)</f>
        <v>0</v>
      </c>
      <c r="I66" s="14">
        <f>VLOOKUP(B66,[3]Sheet1!$B$16:$I$69,8,0)</f>
        <v>0</v>
      </c>
      <c r="J66" s="14">
        <f>VLOOKUP(B66,[4]Sheet1!$B$16:$J$69,9,0)</f>
        <v>0</v>
      </c>
      <c r="K66" s="14"/>
      <c r="L66" s="14">
        <f>VLOOKUP(B66,[3]Sheet1!$B$16:$L$69,11,0)</f>
        <v>0</v>
      </c>
      <c r="M66" s="37">
        <f>VLOOKUP(B66,[3]Sheet1!$B$16:$M$69,12,0)</f>
        <v>0</v>
      </c>
      <c r="N66" s="37">
        <f>VLOOKUP(B66,[3]Sheet1!$B$16:$N$69,13,0)</f>
        <v>0</v>
      </c>
      <c r="O66" s="30">
        <f>N66/$N$70</f>
        <v>0</v>
      </c>
    </row>
    <row r="67" spans="1:16" x14ac:dyDescent="0.25">
      <c r="A67" s="10">
        <f t="shared" si="1"/>
        <v>52</v>
      </c>
      <c r="B67" s="11" t="s">
        <v>44</v>
      </c>
      <c r="C67" s="29" t="s">
        <v>44</v>
      </c>
      <c r="D67" s="12" t="s">
        <v>2</v>
      </c>
      <c r="E67" s="13"/>
      <c r="F67" s="13"/>
      <c r="G67" s="14">
        <f>VLOOKUP(B67,[3]Sheet1!$B$16:$G$69,6,0)</f>
        <v>0</v>
      </c>
      <c r="H67" s="14">
        <f>VLOOKUP(B67,[2]Brokers!$B$9:$AD$69,29,0)</f>
        <v>0</v>
      </c>
      <c r="I67" s="14">
        <f>VLOOKUP(B67,[3]Sheet1!$B$16:$I$69,8,0)</f>
        <v>0</v>
      </c>
      <c r="J67" s="14">
        <f>VLOOKUP(B67,[4]Sheet1!$B$16:$J$69,9,0)</f>
        <v>0</v>
      </c>
      <c r="K67" s="14"/>
      <c r="L67" s="14">
        <f>VLOOKUP(B67,[3]Sheet1!$B$16:$L$69,11,0)</f>
        <v>0</v>
      </c>
      <c r="M67" s="37">
        <f>VLOOKUP(B67,[3]Sheet1!$B$16:$M$69,12,0)</f>
        <v>0</v>
      </c>
      <c r="N67" s="37">
        <f>VLOOKUP(B67,[3]Sheet1!$B$16:$N$69,13,0)</f>
        <v>0</v>
      </c>
      <c r="O67" s="30">
        <f>N67/$N$70</f>
        <v>0</v>
      </c>
    </row>
    <row r="68" spans="1:16" x14ac:dyDescent="0.25">
      <c r="A68" s="10">
        <v>52</v>
      </c>
      <c r="B68" s="11" t="s">
        <v>32</v>
      </c>
      <c r="C68" s="29" t="s">
        <v>86</v>
      </c>
      <c r="D68" s="12" t="s">
        <v>2</v>
      </c>
      <c r="E68" s="13"/>
      <c r="F68" s="13"/>
      <c r="G68" s="14">
        <f>VLOOKUP(B68,[3]Sheet1!$B$16:$G$69,6,0)</f>
        <v>0</v>
      </c>
      <c r="H68" s="14">
        <f>VLOOKUP(B68,[2]Brokers!$B$9:$AD$69,29,0)</f>
        <v>0</v>
      </c>
      <c r="I68" s="14">
        <f>VLOOKUP(B68,[3]Sheet1!$B$16:$I$69,8,0)</f>
        <v>0</v>
      </c>
      <c r="J68" s="14">
        <f>VLOOKUP(B68,[4]Sheet1!$B$16:$J$69,9,0)</f>
        <v>0</v>
      </c>
      <c r="K68" s="14"/>
      <c r="L68" s="14">
        <f>VLOOKUP(B68,[3]Sheet1!$B$16:$L$69,11,0)</f>
        <v>0</v>
      </c>
      <c r="M68" s="37">
        <f>VLOOKUP(B68,[3]Sheet1!$B$16:$M$69,12,0)</f>
        <v>0</v>
      </c>
      <c r="N68" s="37">
        <f>VLOOKUP(B68,[3]Sheet1!$B$16:$N$69,13,0)</f>
        <v>0</v>
      </c>
      <c r="O68" s="30">
        <f>N68/$N$70</f>
        <v>0</v>
      </c>
    </row>
    <row r="69" spans="1:16" x14ac:dyDescent="0.25">
      <c r="A69" s="10">
        <v>53</v>
      </c>
      <c r="B69" s="11" t="s">
        <v>35</v>
      </c>
      <c r="C69" s="29" t="s">
        <v>97</v>
      </c>
      <c r="D69" s="12" t="s">
        <v>2</v>
      </c>
      <c r="E69" s="13"/>
      <c r="F69" s="13"/>
      <c r="G69" s="14">
        <f>VLOOKUP(B69,[3]Sheet1!$B$16:$G$69,6,0)</f>
        <v>0</v>
      </c>
      <c r="H69" s="14">
        <f>VLOOKUP(B69,[2]Brokers!$B$9:$AD$69,29,0)</f>
        <v>0</v>
      </c>
      <c r="I69" s="14">
        <f>VLOOKUP(B69,[3]Sheet1!$B$16:$I$69,8,0)</f>
        <v>0</v>
      </c>
      <c r="J69" s="14">
        <f>VLOOKUP(B69,[4]Sheet1!$B$16:$J$69,9,0)</f>
        <v>0</v>
      </c>
      <c r="K69" s="14"/>
      <c r="L69" s="14">
        <f>VLOOKUP(B69,[3]Sheet1!$B$16:$L$69,11,0)</f>
        <v>0</v>
      </c>
      <c r="M69" s="37">
        <f>VLOOKUP(B69,[3]Sheet1!$B$16:$M$69,12,0)</f>
        <v>0</v>
      </c>
      <c r="N69" s="37">
        <f>VLOOKUP(B69,[3]Sheet1!$B$16:$N$69,13,0)</f>
        <v>0</v>
      </c>
      <c r="O69" s="30">
        <f>N69/$N$70</f>
        <v>0</v>
      </c>
    </row>
    <row r="70" spans="1:16" ht="16.5" customHeight="1" thickBot="1" x14ac:dyDescent="0.3">
      <c r="A70" s="45" t="s">
        <v>54</v>
      </c>
      <c r="B70" s="46"/>
      <c r="C70" s="47"/>
      <c r="D70" s="26">
        <f>COUNTA(D16:D69)</f>
        <v>54</v>
      </c>
      <c r="E70" s="26">
        <f>COUNTA(E16:E69)</f>
        <v>16</v>
      </c>
      <c r="F70" s="26">
        <f>COUNTA(F16:F69)</f>
        <v>15</v>
      </c>
      <c r="G70" s="38">
        <v>10008424194.32</v>
      </c>
      <c r="H70" s="31">
        <f>SUM(H16:H69)</f>
        <v>0</v>
      </c>
      <c r="I70" s="38">
        <v>8395642382.8400002</v>
      </c>
      <c r="J70" s="38" t="s">
        <v>118</v>
      </c>
      <c r="K70" s="31"/>
      <c r="L70" s="38">
        <v>100000000000</v>
      </c>
      <c r="M70" s="39">
        <v>118404066577.16</v>
      </c>
      <c r="N70" s="39">
        <v>551869250245.21997</v>
      </c>
      <c r="O70" s="32">
        <f>SUM(O16:O69)</f>
        <v>0.99999999894630853</v>
      </c>
      <c r="P70" s="17"/>
    </row>
    <row r="71" spans="1:16" x14ac:dyDescent="0.25">
      <c r="J71" s="18" t="s">
        <v>118</v>
      </c>
      <c r="K71" s="18"/>
      <c r="L71" s="18"/>
      <c r="M71" s="19" t="s">
        <v>118</v>
      </c>
      <c r="O71" s="18"/>
      <c r="P71" s="17"/>
    </row>
    <row r="72" spans="1:16" ht="27.6" customHeight="1" x14ac:dyDescent="0.25">
      <c r="B72" s="44" t="s">
        <v>55</v>
      </c>
      <c r="C72" s="44"/>
      <c r="D72" s="24"/>
      <c r="E72" s="24"/>
      <c r="F72" s="24"/>
      <c r="H72" s="20"/>
      <c r="K72" s="18"/>
      <c r="L72" s="18"/>
      <c r="M72" s="18"/>
      <c r="N72" s="1" t="s">
        <v>118</v>
      </c>
      <c r="P72" s="17"/>
    </row>
    <row r="73" spans="1:16" ht="27.6" customHeight="1" x14ac:dyDescent="0.25">
      <c r="C73" s="25"/>
      <c r="D73" s="25"/>
      <c r="E73" s="25"/>
      <c r="F73" s="25"/>
      <c r="G73" s="2" t="s">
        <v>118</v>
      </c>
      <c r="H73" s="20">
        <f>SUM(H16:H69)</f>
        <v>0</v>
      </c>
      <c r="I73" s="18" t="s">
        <v>118</v>
      </c>
      <c r="J73" s="18">
        <f>SUM(J16:J69)</f>
        <v>0</v>
      </c>
      <c r="M73" s="18" t="s">
        <v>118</v>
      </c>
      <c r="N73" s="18" t="s">
        <v>118</v>
      </c>
      <c r="O73" s="18">
        <f>SUM(M73:N73)</f>
        <v>0</v>
      </c>
      <c r="P73" s="17"/>
    </row>
    <row r="74" spans="1:16" x14ac:dyDescent="0.25">
      <c r="P74" s="17"/>
    </row>
    <row r="75" spans="1:16" x14ac:dyDescent="0.25">
      <c r="P75" s="17"/>
    </row>
  </sheetData>
  <autoFilter ref="E15:F70"/>
  <sortState ref="B16:O69">
    <sortCondition descending="1" ref="O16:O69"/>
  </sortState>
  <mergeCells count="15">
    <mergeCell ref="N11:O11"/>
    <mergeCell ref="M14:M15"/>
    <mergeCell ref="N14:N15"/>
    <mergeCell ref="D9:K9"/>
    <mergeCell ref="B72:C72"/>
    <mergeCell ref="A70:C70"/>
    <mergeCell ref="O14:O15"/>
    <mergeCell ref="A12:A15"/>
    <mergeCell ref="B12:B15"/>
    <mergeCell ref="C12:C15"/>
    <mergeCell ref="D12:F14"/>
    <mergeCell ref="G12:M13"/>
    <mergeCell ref="J14:L14"/>
    <mergeCell ref="G14:I14"/>
    <mergeCell ref="N12:O13"/>
  </mergeCells>
  <pageMargins left="0.7" right="0.7" top="0.75" bottom="0.75" header="0.3" footer="0.3"/>
  <pageSetup paperSize="9" scale="4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2022-07-20T07:42:38Z</cp:lastPrinted>
  <dcterms:created xsi:type="dcterms:W3CDTF">2017-06-09T07:51:20Z</dcterms:created>
  <dcterms:modified xsi:type="dcterms:W3CDTF">2022-08-17T01:06:48Z</dcterms:modified>
</cp:coreProperties>
</file>