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<sst xmlns="http://schemas.openxmlformats.org/spreadsheetml/2006/main" count="210" uniqueCount="127">
  <si>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</si>
  <si>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</si>
  <si>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</si>
  <si>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</si>
  <si>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</si>
  <si>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2021 оны арилжааны нийт дүн</t>
  </si>
  <si>
    <t>Үнэт цаасны хоёрдогч зах зээлийн арилжаа</t>
  </si>
  <si>
    <t>Үнэт цаасны анхдагч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</si>
  <si>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</si>
  <si>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</si>
  <si>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</si>
  <si>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</si>
  <si>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</si>
  <si>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</si>
  <si>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 /ХОС/</t>
  </si>
  <si>
    <t>ЗГҮЦ</t>
  </si>
  <si>
    <t>КОМПАНИЙН БОНД, ХБҮЦ</t>
  </si>
  <si>
    <t>BDSC</t>
  </si>
  <si>
    <t>"БИ ДИ СЕК ҮЦК" ХК</t>
  </si>
  <si>
    <t>●</t>
  </si>
  <si>
    <t>TDB</t>
  </si>
  <si>
    <t>"ТИ ДИ БИ КАПИТАЛ ҮЦК" ХХК</t>
  </si>
  <si>
    <t>GLMT</t>
  </si>
  <si>
    <t>"ГОЛОМТ КАПИТАЛ ҮЦК" ХХК</t>
  </si>
  <si>
    <t>BULG</t>
  </si>
  <si>
    <t>"БУЛГАН БРОКЕР ҮЦК" ХХК</t>
  </si>
  <si>
    <t>MNET</t>
  </si>
  <si>
    <t>"АРД СЕКЬЮРИТИЗ ҮЦК" ХХК</t>
  </si>
  <si>
    <t>TNGR</t>
  </si>
  <si>
    <t>"ТЭНГЭР КАПИТАЛ  ҮЦК" ХХК</t>
  </si>
  <si>
    <t>INVC</t>
  </si>
  <si>
    <t>"ИНВЕСКОР КАПИТАЛ ҮЦК" ХХК</t>
  </si>
  <si>
    <t>STIN</t>
  </si>
  <si>
    <t>"СТАНДАРТ ИНВЕСТМЕНТ ҮЦК" ХХК</t>
  </si>
  <si>
    <t>NOVL</t>
  </si>
  <si>
    <t>"НОВЕЛ ИНВЕСТМЕНТ ҮЦК" ХХК</t>
  </si>
  <si>
    <t>BUMB</t>
  </si>
  <si>
    <t>"БУМБАТ-АЛТАЙ ҮЦК" ХХК</t>
  </si>
  <si>
    <t>LFTI</t>
  </si>
  <si>
    <t>"ЛАЙФТАЙМ ИНВЕСТМЕНТ ҮЦК" ХХК</t>
  </si>
  <si>
    <t>ARD</t>
  </si>
  <si>
    <t>"ӨЛЗИЙ ЭНД КО КАПИТАЛ ҮЦК" ХХК</t>
  </si>
  <si>
    <t>TTOL</t>
  </si>
  <si>
    <t>"АПЕКС КАПИТАЛ ҮЦК" ХХК</t>
  </si>
  <si>
    <t>BZIN</t>
  </si>
  <si>
    <t>"МИРЭ ЭССЭТ СЕКЬЮРИТИС МОНГОЛ ҮЦК" ХХК</t>
  </si>
  <si>
    <t>GDSC</t>
  </si>
  <si>
    <t>"ГҮҮДСЕК ҮЦК" ХХК</t>
  </si>
  <si>
    <t>GAUL</t>
  </si>
  <si>
    <t>"ГАҮЛИ ҮЦК" ХХК</t>
  </si>
  <si>
    <t>ZRGD</t>
  </si>
  <si>
    <t>"ЗЭРГЭД ҮЦК" ХХК</t>
  </si>
  <si>
    <t>NSEC</t>
  </si>
  <si>
    <t>"НЭЙШНЛ СЕКЮРИТИС ҮЦК" ХХК</t>
  </si>
  <si>
    <t>MICC</t>
  </si>
  <si>
    <t>"ЭМ АЙ СИ СИ  ҮЦК" ХХК</t>
  </si>
  <si>
    <t>MSEC</t>
  </si>
  <si>
    <t>"МОНСЕК ҮЦК" ХХК</t>
  </si>
  <si>
    <t>DRBR</t>
  </si>
  <si>
    <t>"ДАРХАН БРОКЕР ҮЦК" ХХК</t>
  </si>
  <si>
    <t>ARGB</t>
  </si>
  <si>
    <t>"АРГАЙ БЭСТ ҮЦК" ХХК</t>
  </si>
  <si>
    <t>ALTN</t>
  </si>
  <si>
    <t>"АЛТАН ХОРОМСОГ ҮЦК" ХХК</t>
  </si>
  <si>
    <t>MIBG</t>
  </si>
  <si>
    <t>"ЭМ АЙ БИ ЖИ ХХК ҮЦК"</t>
  </si>
  <si>
    <t>MSDQ</t>
  </si>
  <si>
    <t>"МАСДАК ҮНЭТ ЦААСНЫ КОМПАНИ" ХХК</t>
  </si>
  <si>
    <t>BLMB</t>
  </si>
  <si>
    <t xml:space="preserve">"БЛҮМСБЮРИ СЕКЮРИТИЕС ҮЦК" ХХК </t>
  </si>
  <si>
    <t>TCHB</t>
  </si>
  <si>
    <t>"ТУЛГАТ ЧАНДМАНЬ БАЯН  ҮЦК" ХХК</t>
  </si>
  <si>
    <t>GDEV</t>
  </si>
  <si>
    <t>"ГРАНДДЕВЕЛОПМЕНТ ҮЦК" ХХК</t>
  </si>
  <si>
    <t>DELG</t>
  </si>
  <si>
    <t>"ДЭЛГЭРХАНГАЙ СЕКЮРИТИЗ ҮЦК" ХХК</t>
  </si>
  <si>
    <t>BATS</t>
  </si>
  <si>
    <t>"БАТС ҮЦК" ХХК</t>
  </si>
  <si>
    <t>RISM</t>
  </si>
  <si>
    <t>"РАЙНОС ИНВЕСТМЕНТ ҮЦК" ХХК</t>
  </si>
  <si>
    <t>UNDR</t>
  </si>
  <si>
    <t>"ӨНДӨРХААН ИНВЕСТ ҮЦК" ХХК</t>
  </si>
  <si>
    <t>CTRL</t>
  </si>
  <si>
    <t>"ЦЕНТРАЛ СЕКЬЮРИТИЙЗ ҮЦК" ХХК</t>
  </si>
  <si>
    <t>GATR</t>
  </si>
  <si>
    <t>"ГАЦУУРТ ТРЕЙД ҮЦК" ХХК</t>
  </si>
  <si>
    <t>HUN</t>
  </si>
  <si>
    <t>"ХҮННҮ ЭМПАЙР ҮЦК" ХХК</t>
  </si>
  <si>
    <t>SANR</t>
  </si>
  <si>
    <t>"САНАР ҮЦК" ХХК</t>
  </si>
  <si>
    <t>TABO</t>
  </si>
  <si>
    <t>"ТАВАН БОГД ҮЦК" ХХК</t>
  </si>
  <si>
    <t>SGC</t>
  </si>
  <si>
    <t>"ЭС ЖИ КАПИТАЛ ҮЦК" ХХК</t>
  </si>
  <si>
    <t>MONG</t>
  </si>
  <si>
    <t>"МОНГОЛ СЕКЮРИТИЕС ҮЦК" ХК</t>
  </si>
  <si>
    <t>BLAC</t>
  </si>
  <si>
    <t>"БЛЭКСТОУН ИНТЕРНЭЙШНЛ ҮЦК" ХХК</t>
  </si>
  <si>
    <t>DOMI</t>
  </si>
  <si>
    <t>"ДОМИКС СЕК ҮЦК" ХХК</t>
  </si>
  <si>
    <t>DCF</t>
  </si>
  <si>
    <t>"ДИ СИ ЭФ ҮЦК" ХХК</t>
  </si>
  <si>
    <t>SECP</t>
  </si>
  <si>
    <t>"СИКАП  ҮЦК" ХХК</t>
  </si>
  <si>
    <t>MERG</t>
  </si>
  <si>
    <t>"МЭРГЭН САНАА ҮЦК" ХХК</t>
  </si>
  <si>
    <t>ECM</t>
  </si>
  <si>
    <t>"ЕВРАЗИА КАПИТАЛ ХОЛДИНГ ҮЦК" ХК</t>
  </si>
  <si>
    <t>SILS</t>
  </si>
  <si>
    <t>"СИЛВЭР ЛАЙТ СЕКЮРИТИЙЗ ҮЦК" ХХК</t>
  </si>
  <si>
    <t>ZGB</t>
  </si>
  <si>
    <t>"ЗЭТ ЖИ БИ ҮЦК" ХХК</t>
  </si>
  <si>
    <t>GNDX</t>
  </si>
  <si>
    <t>"ГЕНДЕКС ҮЦК" ХХК</t>
  </si>
  <si>
    <t>APS</t>
  </si>
  <si>
    <t>"АЗИА ПАСИФИК СЕКЬЮРИТИС ҮЦК" ХХК</t>
  </si>
  <si>
    <t>FCX</t>
  </si>
  <si>
    <t>"ЭФ СИ ИКС ҮЦК" ХХК</t>
  </si>
  <si>
    <t>MOHU</t>
  </si>
  <si>
    <t>"MОНГОЛ ХУВЬЦАА" ХХК</t>
  </si>
  <si>
    <t>BSK</t>
  </si>
  <si>
    <t>"БЛЮСКАЙ СЕКЬЮРИТИЗ ҮЦК" ХК</t>
  </si>
  <si>
    <t xml:space="preserve">Жич: Гишүүдийг нийт хийсэн арилжааны үнийн дүнгээр жагсаав. </t>
  </si>
  <si>
    <t>7-р сарын арилжааны дүн</t>
  </si>
  <si>
    <t xml:space="preserve">2021 оны 7 дугаар сарын 31-ий байдлаар </t>
  </si>
  <si>
    <t>ЭТТ ам.долларын бонд</t>
  </si>
  <si>
    <t>Лэнд төгрөгийн бонд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</si>
</sst>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1" xfId="18" applyFont="1" applyFill="1" applyBorder="1" applyAlignment="1">
      <alignment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8" fillId="3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1116925" cy="13335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114300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2106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5</v>
          </cell>
          <cell r="E8">
            <v>3975</v>
          </cell>
          <cell r="F8">
            <v>298</v>
          </cell>
          <cell r="G8">
            <v>581100</v>
          </cell>
          <cell r="H8">
            <v>585075</v>
          </cell>
          <cell r="I8">
            <v>30</v>
          </cell>
          <cell r="J8">
            <v>3000000</v>
          </cell>
          <cell r="M8">
            <v>3000000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333</v>
          </cell>
          <cell r="T8">
            <v>3585075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2850</v>
          </cell>
          <cell r="E9">
            <v>1115500</v>
          </cell>
          <cell r="F9">
            <v>1000</v>
          </cell>
          <cell r="G9">
            <v>258750</v>
          </cell>
          <cell r="H9">
            <v>1374250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3850</v>
          </cell>
          <cell r="T9">
            <v>1374250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773040</v>
          </cell>
          <cell r="E10">
            <v>192585710.53</v>
          </cell>
          <cell r="F10">
            <v>1404407</v>
          </cell>
          <cell r="G10">
            <v>189019771.74</v>
          </cell>
          <cell r="H10">
            <v>381605482.27</v>
          </cell>
          <cell r="I10">
            <v>18953</v>
          </cell>
          <cell r="J10">
            <v>1895300000</v>
          </cell>
          <cell r="K10">
            <v>50000</v>
          </cell>
          <cell r="L10">
            <v>5000000000</v>
          </cell>
          <cell r="M10">
            <v>6895300000</v>
          </cell>
          <cell r="N10">
            <v>189</v>
          </cell>
          <cell r="O10">
            <v>18852000</v>
          </cell>
          <cell r="P10">
            <v>166</v>
          </cell>
          <cell r="Q10">
            <v>16594000</v>
          </cell>
          <cell r="R10">
            <v>35446000</v>
          </cell>
          <cell r="S10">
            <v>2246755</v>
          </cell>
          <cell r="T10">
            <v>7312351482.27</v>
          </cell>
        </row>
        <row r="11">
          <cell r="B11" t="str">
            <v>ARGB</v>
          </cell>
          <cell r="C11" t="str">
            <v>Аргай бэст ХХК</v>
          </cell>
          <cell r="D11">
            <v>21788</v>
          </cell>
          <cell r="E11">
            <v>18735791.03</v>
          </cell>
          <cell r="F11">
            <v>14131</v>
          </cell>
          <cell r="G11">
            <v>10234019</v>
          </cell>
          <cell r="H11">
            <v>28969810.03</v>
          </cell>
          <cell r="I11">
            <v>75</v>
          </cell>
          <cell r="J11">
            <v>7500000</v>
          </cell>
          <cell r="M11">
            <v>7500000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35994</v>
          </cell>
          <cell r="T11">
            <v>36469810.03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1754341</v>
          </cell>
          <cell r="E13">
            <v>595300832.46</v>
          </cell>
          <cell r="F13">
            <v>2100184</v>
          </cell>
          <cell r="G13">
            <v>678259688.15</v>
          </cell>
          <cell r="H13">
            <v>1273560520.6100001</v>
          </cell>
          <cell r="I13">
            <v>1388</v>
          </cell>
          <cell r="J13">
            <v>138800000</v>
          </cell>
          <cell r="M13">
            <v>138800000</v>
          </cell>
          <cell r="N13">
            <v>4855</v>
          </cell>
          <cell r="O13">
            <v>1383143350</v>
          </cell>
          <cell r="P13">
            <v>9890</v>
          </cell>
          <cell r="Q13">
            <v>2817802590</v>
          </cell>
          <cell r="R13">
            <v>4200945940</v>
          </cell>
          <cell r="S13">
            <v>3870658</v>
          </cell>
          <cell r="T13">
            <v>5613306460.610001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2420</v>
          </cell>
          <cell r="E15">
            <v>590700</v>
          </cell>
          <cell r="F15">
            <v>653</v>
          </cell>
          <cell r="G15">
            <v>3019110</v>
          </cell>
          <cell r="H15">
            <v>3609810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3073</v>
          </cell>
          <cell r="T15">
            <v>3609810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19423</v>
          </cell>
          <cell r="E17">
            <v>840701</v>
          </cell>
          <cell r="F17">
            <v>5</v>
          </cell>
          <cell r="G17">
            <v>16500</v>
          </cell>
          <cell r="H17">
            <v>857201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19428</v>
          </cell>
          <cell r="T17">
            <v>857201</v>
          </cell>
        </row>
        <row r="18">
          <cell r="B18" t="str">
            <v>BUMB</v>
          </cell>
          <cell r="C18" t="str">
            <v>Бумбат-Алтай ХХК</v>
          </cell>
          <cell r="D18">
            <v>868405</v>
          </cell>
          <cell r="E18">
            <v>489877881.48</v>
          </cell>
          <cell r="F18">
            <v>1096832</v>
          </cell>
          <cell r="G18">
            <v>521958337.56</v>
          </cell>
          <cell r="H18">
            <v>1011836219.04</v>
          </cell>
          <cell r="I18">
            <v>40</v>
          </cell>
          <cell r="J18">
            <v>4000000</v>
          </cell>
          <cell r="M18">
            <v>4000000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1965277</v>
          </cell>
          <cell r="T18">
            <v>1015836219.04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18459</v>
          </cell>
          <cell r="E19">
            <v>3620396.89</v>
          </cell>
          <cell r="F19">
            <v>49627</v>
          </cell>
          <cell r="G19">
            <v>12068931.9</v>
          </cell>
          <cell r="H19">
            <v>15689328.790000001</v>
          </cell>
          <cell r="I19">
            <v>2014</v>
          </cell>
          <cell r="J19">
            <v>201400000</v>
          </cell>
          <cell r="M19">
            <v>201400000</v>
          </cell>
          <cell r="N19">
            <v>0</v>
          </cell>
          <cell r="O19">
            <v>0</v>
          </cell>
          <cell r="P19">
            <v>230</v>
          </cell>
          <cell r="Q19">
            <v>59983800</v>
          </cell>
          <cell r="R19">
            <v>59983800</v>
          </cell>
          <cell r="S19">
            <v>70330</v>
          </cell>
          <cell r="T19">
            <v>277073128.78999996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234</v>
          </cell>
          <cell r="E20">
            <v>50778</v>
          </cell>
          <cell r="F20">
            <v>0</v>
          </cell>
          <cell r="G20">
            <v>0</v>
          </cell>
          <cell r="H20">
            <v>50778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234</v>
          </cell>
          <cell r="T20">
            <v>50778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3155</v>
          </cell>
          <cell r="E22">
            <v>2828983</v>
          </cell>
          <cell r="F22">
            <v>0</v>
          </cell>
          <cell r="G22">
            <v>0</v>
          </cell>
          <cell r="H22">
            <v>2828983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3155</v>
          </cell>
          <cell r="T22">
            <v>2828983</v>
          </cell>
        </row>
        <row r="23">
          <cell r="B23" t="str">
            <v>DOMI</v>
          </cell>
          <cell r="C23" t="str">
            <v>Домикс сек ҮЦК ХХК</v>
          </cell>
          <cell r="D23">
            <v>38410</v>
          </cell>
          <cell r="E23">
            <v>4809925.97</v>
          </cell>
          <cell r="F23">
            <v>4259</v>
          </cell>
          <cell r="G23">
            <v>7476550.7</v>
          </cell>
          <cell r="H23">
            <v>12286476.67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42669</v>
          </cell>
          <cell r="T23">
            <v>12286476.67</v>
          </cell>
        </row>
        <row r="24">
          <cell r="B24" t="str">
            <v>DRBR</v>
          </cell>
          <cell r="C24" t="str">
            <v>Дархан брокер ХХК</v>
          </cell>
          <cell r="D24">
            <v>13317</v>
          </cell>
          <cell r="E24">
            <v>10059709.25</v>
          </cell>
          <cell r="F24">
            <v>20452</v>
          </cell>
          <cell r="G24">
            <v>10336751.73</v>
          </cell>
          <cell r="H24">
            <v>20396460.98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33769</v>
          </cell>
          <cell r="T24">
            <v>20396460.98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1700</v>
          </cell>
          <cell r="E27">
            <v>190600</v>
          </cell>
          <cell r="F27">
            <v>0</v>
          </cell>
          <cell r="G27">
            <v>0</v>
          </cell>
          <cell r="H27">
            <v>190600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1700</v>
          </cell>
          <cell r="T27">
            <v>190600</v>
          </cell>
        </row>
        <row r="28">
          <cell r="B28" t="str">
            <v>GAUL</v>
          </cell>
          <cell r="C28" t="str">
            <v>Гаүли ХХК</v>
          </cell>
          <cell r="D28">
            <v>96444</v>
          </cell>
          <cell r="E28">
            <v>28832866.79</v>
          </cell>
          <cell r="F28">
            <v>104984</v>
          </cell>
          <cell r="G28">
            <v>28887488.22</v>
          </cell>
          <cell r="H28">
            <v>57720355.01</v>
          </cell>
          <cell r="I28">
            <v>63</v>
          </cell>
          <cell r="J28">
            <v>6300000</v>
          </cell>
          <cell r="M28">
            <v>6300000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201491</v>
          </cell>
          <cell r="T28">
            <v>64020355.01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12347</v>
          </cell>
          <cell r="E29">
            <v>7346338.04</v>
          </cell>
          <cell r="F29">
            <v>21171</v>
          </cell>
          <cell r="G29">
            <v>1591384.84</v>
          </cell>
          <cell r="H29">
            <v>8937722.88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33518</v>
          </cell>
          <cell r="T29">
            <v>8937722.88</v>
          </cell>
        </row>
        <row r="30">
          <cell r="B30" t="str">
            <v>GDSC</v>
          </cell>
          <cell r="C30" t="str">
            <v>Гүүдсек ХХК</v>
          </cell>
          <cell r="D30">
            <v>193140</v>
          </cell>
          <cell r="E30">
            <v>23996460.99</v>
          </cell>
          <cell r="F30">
            <v>165182</v>
          </cell>
          <cell r="G30">
            <v>19352231.97</v>
          </cell>
          <cell r="H30">
            <v>43348692.95999999</v>
          </cell>
          <cell r="I30">
            <v>4</v>
          </cell>
          <cell r="J30">
            <v>400000</v>
          </cell>
          <cell r="M30">
            <v>400000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358326</v>
          </cell>
          <cell r="T30">
            <v>43748692.95999999</v>
          </cell>
        </row>
        <row r="31">
          <cell r="B31" t="str">
            <v>GLMT</v>
          </cell>
          <cell r="C31" t="str">
            <v>Голомт Капитал ХХК</v>
          </cell>
          <cell r="D31">
            <v>3990295</v>
          </cell>
          <cell r="E31">
            <v>830869193.61</v>
          </cell>
          <cell r="F31">
            <v>5364018</v>
          </cell>
          <cell r="G31">
            <v>1121201390.27</v>
          </cell>
          <cell r="H31">
            <v>1952070583.88</v>
          </cell>
          <cell r="I31">
            <v>769</v>
          </cell>
          <cell r="J31">
            <v>76900000</v>
          </cell>
          <cell r="M31">
            <v>76900000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9355082</v>
          </cell>
          <cell r="T31">
            <v>2028970583.88</v>
          </cell>
        </row>
        <row r="32">
          <cell r="B32" t="str">
            <v>GNDX</v>
          </cell>
          <cell r="C32" t="str">
            <v>Гендекс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14268</v>
          </cell>
          <cell r="E33">
            <v>4629994.2</v>
          </cell>
          <cell r="F33">
            <v>26003</v>
          </cell>
          <cell r="G33">
            <v>7978648.84</v>
          </cell>
          <cell r="H33">
            <v>12608643.04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40271</v>
          </cell>
          <cell r="T33">
            <v>12608643.04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1790</v>
          </cell>
          <cell r="E34">
            <v>1229830</v>
          </cell>
          <cell r="F34">
            <v>30441</v>
          </cell>
          <cell r="G34">
            <v>1992888</v>
          </cell>
          <cell r="H34">
            <v>3222718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32231</v>
          </cell>
          <cell r="T34">
            <v>3222718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2315</v>
          </cell>
          <cell r="E35">
            <v>9378235</v>
          </cell>
          <cell r="F35">
            <v>7055</v>
          </cell>
          <cell r="G35">
            <v>2006096</v>
          </cell>
          <cell r="H35">
            <v>11384331</v>
          </cell>
          <cell r="I35">
            <v>2</v>
          </cell>
          <cell r="J35">
            <v>200000</v>
          </cell>
          <cell r="M35">
            <v>200000</v>
          </cell>
          <cell r="N35">
            <v>30000</v>
          </cell>
          <cell r="O35">
            <v>8546790000</v>
          </cell>
          <cell r="P35">
            <v>30000</v>
          </cell>
          <cell r="Q35">
            <v>8546790000</v>
          </cell>
          <cell r="R35">
            <v>17093580000</v>
          </cell>
          <cell r="S35">
            <v>69372</v>
          </cell>
          <cell r="T35">
            <v>17105164331</v>
          </cell>
        </row>
        <row r="36">
          <cell r="B36" t="str">
            <v>MERG</v>
          </cell>
          <cell r="C36" t="str">
            <v>Мэргэн санаа ХХК</v>
          </cell>
          <cell r="D36">
            <v>520</v>
          </cell>
          <cell r="E36">
            <v>187318</v>
          </cell>
          <cell r="F36">
            <v>17450</v>
          </cell>
          <cell r="G36">
            <v>3846235.97</v>
          </cell>
          <cell r="H36">
            <v>4033553.97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17970</v>
          </cell>
          <cell r="T36">
            <v>4033553.97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0</v>
          </cell>
          <cell r="E37">
            <v>0</v>
          </cell>
          <cell r="F37">
            <v>133102</v>
          </cell>
          <cell r="G37">
            <v>1045093940</v>
          </cell>
          <cell r="H37">
            <v>1045093940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133102</v>
          </cell>
          <cell r="T37">
            <v>1045093940</v>
          </cell>
        </row>
        <row r="38">
          <cell r="B38" t="str">
            <v>MICC</v>
          </cell>
          <cell r="C38" t="str">
            <v>Эм Ай Си Си ХХК</v>
          </cell>
          <cell r="D38">
            <v>5130</v>
          </cell>
          <cell r="E38">
            <v>2049840</v>
          </cell>
          <cell r="F38">
            <v>460</v>
          </cell>
          <cell r="G38">
            <v>100280</v>
          </cell>
          <cell r="H38">
            <v>2150120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5590</v>
          </cell>
          <cell r="T38">
            <v>2150120</v>
          </cell>
        </row>
        <row r="39">
          <cell r="B39" t="str">
            <v>MNET</v>
          </cell>
          <cell r="C39" t="str">
            <v>Ард секюритиз ХХК</v>
          </cell>
          <cell r="D39">
            <v>2963290</v>
          </cell>
          <cell r="E39">
            <v>2109937208.29</v>
          </cell>
          <cell r="F39">
            <v>2716298</v>
          </cell>
          <cell r="G39">
            <v>1231076008.77</v>
          </cell>
          <cell r="H39">
            <v>3341013217.06</v>
          </cell>
          <cell r="I39">
            <v>130</v>
          </cell>
          <cell r="J39">
            <v>13000000</v>
          </cell>
          <cell r="M39">
            <v>13000000</v>
          </cell>
          <cell r="N39">
            <v>242</v>
          </cell>
          <cell r="O39">
            <v>24306919</v>
          </cell>
          <cell r="P39">
            <v>215</v>
          </cell>
          <cell r="Q39">
            <v>21564919</v>
          </cell>
          <cell r="R39">
            <v>45871838</v>
          </cell>
          <cell r="S39">
            <v>5680175</v>
          </cell>
          <cell r="T39">
            <v>3399885055.06</v>
          </cell>
        </row>
        <row r="40">
          <cell r="B40" t="str">
            <v>MOHU</v>
          </cell>
          <cell r="C40" t="str">
            <v>Монгол хувьцаа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85344</v>
          </cell>
          <cell r="E43">
            <v>13554181.56</v>
          </cell>
          <cell r="F43">
            <v>41205</v>
          </cell>
          <cell r="G43">
            <v>6324964.34</v>
          </cell>
          <cell r="H43">
            <v>19879145.9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126549</v>
          </cell>
          <cell r="T43">
            <v>19879145.9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102758</v>
          </cell>
          <cell r="E44">
            <v>138808481.47</v>
          </cell>
          <cell r="F44">
            <v>592632</v>
          </cell>
          <cell r="G44">
            <v>47673097.11</v>
          </cell>
          <cell r="H44">
            <v>186481578.57999998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695390</v>
          </cell>
          <cell r="T44">
            <v>186481578.57999998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154341</v>
          </cell>
          <cell r="E45">
            <v>207995420.04</v>
          </cell>
          <cell r="F45">
            <v>147713</v>
          </cell>
          <cell r="G45">
            <v>188333848.75</v>
          </cell>
          <cell r="H45">
            <v>396329268.78999996</v>
          </cell>
          <cell r="I45">
            <v>116</v>
          </cell>
          <cell r="J45">
            <v>11600000</v>
          </cell>
          <cell r="M45">
            <v>11600000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302170</v>
          </cell>
          <cell r="T45">
            <v>407929268.78999996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1097330</v>
          </cell>
          <cell r="E46">
            <v>86005514.99</v>
          </cell>
          <cell r="F46">
            <v>279100</v>
          </cell>
          <cell r="G46">
            <v>31686158.84</v>
          </cell>
          <cell r="H46">
            <v>117691673.83</v>
          </cell>
          <cell r="I46">
            <v>20505</v>
          </cell>
          <cell r="J46">
            <v>2050500000</v>
          </cell>
          <cell r="M46">
            <v>2050500000</v>
          </cell>
          <cell r="N46">
            <v>8</v>
          </cell>
          <cell r="O46">
            <v>800000</v>
          </cell>
          <cell r="P46">
            <v>28</v>
          </cell>
          <cell r="Q46">
            <v>2800000</v>
          </cell>
          <cell r="R46">
            <v>3600000</v>
          </cell>
          <cell r="S46">
            <v>1396971</v>
          </cell>
          <cell r="T46">
            <v>2171791673.83</v>
          </cell>
        </row>
        <row r="47">
          <cell r="B47" t="str">
            <v>SANR</v>
          </cell>
          <cell r="C47" t="str">
            <v>Санар ХХК</v>
          </cell>
          <cell r="D47">
            <v>578</v>
          </cell>
          <cell r="E47">
            <v>515160</v>
          </cell>
          <cell r="F47">
            <v>0</v>
          </cell>
          <cell r="G47">
            <v>0</v>
          </cell>
          <cell r="H47">
            <v>515160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578</v>
          </cell>
          <cell r="T47">
            <v>515160</v>
          </cell>
        </row>
        <row r="48">
          <cell r="B48" t="str">
            <v>SECP</v>
          </cell>
          <cell r="C48" t="str">
            <v>СИКАП</v>
          </cell>
          <cell r="D48">
            <v>19195</v>
          </cell>
          <cell r="E48">
            <v>10008385</v>
          </cell>
          <cell r="F48">
            <v>1500</v>
          </cell>
          <cell r="G48">
            <v>30000</v>
          </cell>
          <cell r="H48">
            <v>10038385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20695</v>
          </cell>
          <cell r="T48">
            <v>10038385</v>
          </cell>
        </row>
        <row r="49">
          <cell r="B49" t="str">
            <v>SGC</v>
          </cell>
          <cell r="C49" t="str">
            <v>Эс Жи Капитал ХХК</v>
          </cell>
          <cell r="D49">
            <v>0</v>
          </cell>
          <cell r="E49">
            <v>0</v>
          </cell>
          <cell r="F49">
            <v>600</v>
          </cell>
          <cell r="G49">
            <v>69600</v>
          </cell>
          <cell r="H49">
            <v>69600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600</v>
          </cell>
          <cell r="T49">
            <v>69600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602195</v>
          </cell>
          <cell r="E51">
            <v>159691941.74</v>
          </cell>
          <cell r="F51">
            <v>371009</v>
          </cell>
          <cell r="G51">
            <v>117569562.17</v>
          </cell>
          <cell r="H51">
            <v>277261503.91</v>
          </cell>
          <cell r="I51">
            <v>362</v>
          </cell>
          <cell r="J51">
            <v>36200000</v>
          </cell>
          <cell r="M51">
            <v>36200000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973566</v>
          </cell>
          <cell r="T51">
            <v>313461503.91</v>
          </cell>
        </row>
        <row r="52">
          <cell r="B52" t="str">
            <v>TABO</v>
          </cell>
          <cell r="C52" t="str">
            <v>Таван богд ХХК</v>
          </cell>
          <cell r="D52">
            <v>15501</v>
          </cell>
          <cell r="E52">
            <v>1735957</v>
          </cell>
          <cell r="F52">
            <v>133480</v>
          </cell>
          <cell r="G52">
            <v>6483530.55</v>
          </cell>
          <cell r="H52">
            <v>8219487.55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148981</v>
          </cell>
          <cell r="T52">
            <v>8219487.55</v>
          </cell>
        </row>
        <row r="53">
          <cell r="B53" t="str">
            <v>TCHB</v>
          </cell>
          <cell r="C53" t="str">
            <v>Тулгат чандмань баян ХХК</v>
          </cell>
          <cell r="D53">
            <v>545</v>
          </cell>
          <cell r="E53">
            <v>224000</v>
          </cell>
          <cell r="F53">
            <v>6423</v>
          </cell>
          <cell r="G53">
            <v>11160570</v>
          </cell>
          <cell r="H53">
            <v>11384570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6968</v>
          </cell>
          <cell r="T53">
            <v>11384570</v>
          </cell>
        </row>
        <row r="54">
          <cell r="B54" t="str">
            <v>TDB</v>
          </cell>
          <cell r="C54" t="str">
            <v>Ти Ди Би Капитал ХХК</v>
          </cell>
          <cell r="D54">
            <v>1058514</v>
          </cell>
          <cell r="E54">
            <v>158187008.82</v>
          </cell>
          <cell r="F54">
            <v>873191</v>
          </cell>
          <cell r="G54">
            <v>159115751.05</v>
          </cell>
          <cell r="H54">
            <v>317302759.87</v>
          </cell>
          <cell r="I54">
            <v>891</v>
          </cell>
          <cell r="J54">
            <v>89100000</v>
          </cell>
          <cell r="M54">
            <v>89100000</v>
          </cell>
          <cell r="N54">
            <v>10000</v>
          </cell>
          <cell r="O54">
            <v>2849190000</v>
          </cell>
          <cell r="P54">
            <v>3853</v>
          </cell>
          <cell r="Q54">
            <v>1097696657</v>
          </cell>
          <cell r="R54">
            <v>3946886657</v>
          </cell>
          <cell r="S54">
            <v>1946449</v>
          </cell>
          <cell r="T54">
            <v>4353289416.87</v>
          </cell>
        </row>
        <row r="55">
          <cell r="B55" t="str">
            <v>TNGR</v>
          </cell>
          <cell r="C55" t="str">
            <v>Тэнгэр капитал ХХК</v>
          </cell>
          <cell r="D55">
            <v>23964</v>
          </cell>
          <cell r="E55">
            <v>2512543.64</v>
          </cell>
          <cell r="F55">
            <v>74090</v>
          </cell>
          <cell r="G55">
            <v>18010626.5</v>
          </cell>
          <cell r="H55">
            <v>20523170.14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98054</v>
          </cell>
          <cell r="T55">
            <v>20523170.14</v>
          </cell>
        </row>
        <row r="56">
          <cell r="B56" t="str">
            <v>TTOL</v>
          </cell>
          <cell r="C56" t="str">
            <v>Апекс Капитал ҮЦК</v>
          </cell>
          <cell r="D56">
            <v>2271131</v>
          </cell>
          <cell r="E56">
            <v>450030925.2</v>
          </cell>
          <cell r="F56">
            <v>429072</v>
          </cell>
          <cell r="G56">
            <v>91765738.34</v>
          </cell>
          <cell r="H56">
            <v>541796663.54</v>
          </cell>
          <cell r="M56">
            <v>0</v>
          </cell>
          <cell r="N56">
            <v>303</v>
          </cell>
          <cell r="O56">
            <v>86329587</v>
          </cell>
          <cell r="P56">
            <v>1215</v>
          </cell>
          <cell r="Q56">
            <v>346179890</v>
          </cell>
          <cell r="R56">
            <v>432509477</v>
          </cell>
          <cell r="S56">
            <v>2701721</v>
          </cell>
          <cell r="T56">
            <v>974306140.54</v>
          </cell>
        </row>
        <row r="57">
          <cell r="B57" t="str">
            <v>UNDR</v>
          </cell>
          <cell r="C57" t="str">
            <v>Өндөрхаан инвест ХХК</v>
          </cell>
          <cell r="D57">
            <v>0</v>
          </cell>
          <cell r="E57">
            <v>0</v>
          </cell>
          <cell r="F57">
            <v>4418</v>
          </cell>
          <cell r="G57">
            <v>5992331</v>
          </cell>
          <cell r="H57">
            <v>5992331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4418</v>
          </cell>
          <cell r="T57">
            <v>5992331</v>
          </cell>
        </row>
        <row r="58">
          <cell r="B58" t="str">
            <v>ZGB</v>
          </cell>
          <cell r="C58" t="str">
            <v>Таван Богд Капитал ХХК</v>
          </cell>
          <cell r="D58">
            <v>0</v>
          </cell>
          <cell r="E58">
            <v>0</v>
          </cell>
          <cell r="F58">
            <v>700</v>
          </cell>
          <cell r="G58">
            <v>653115.4</v>
          </cell>
          <cell r="H58">
            <v>653115.4</v>
          </cell>
          <cell r="I58">
            <v>4543</v>
          </cell>
          <cell r="J58">
            <v>454300000</v>
          </cell>
          <cell r="M58">
            <v>454300000</v>
          </cell>
          <cell r="N58">
            <v>5971</v>
          </cell>
          <cell r="O58">
            <v>596920870</v>
          </cell>
          <cell r="P58">
            <v>5971</v>
          </cell>
          <cell r="Q58">
            <v>596920870</v>
          </cell>
          <cell r="R58">
            <v>1193841740</v>
          </cell>
          <cell r="S58">
            <v>17185</v>
          </cell>
          <cell r="T58">
            <v>1648794855.4</v>
          </cell>
        </row>
        <row r="59">
          <cell r="B59" t="str">
            <v>ZRGD</v>
          </cell>
          <cell r="C59" t="str">
            <v>Зэргэд ХХК</v>
          </cell>
          <cell r="D59">
            <v>14280</v>
          </cell>
          <cell r="E59">
            <v>16038137.92</v>
          </cell>
          <cell r="F59">
            <v>9617</v>
          </cell>
          <cell r="G59">
            <v>3151429.2</v>
          </cell>
          <cell r="H59">
            <v>19189567.12</v>
          </cell>
          <cell r="I59">
            <v>115</v>
          </cell>
          <cell r="J59">
            <v>11500000</v>
          </cell>
          <cell r="M59">
            <v>11500000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24012</v>
          </cell>
          <cell r="T59">
            <v>30689567.12</v>
          </cell>
        </row>
        <row r="60">
          <cell r="D60">
            <v>16242762</v>
          </cell>
          <cell r="E60">
            <v>5584376426.91</v>
          </cell>
          <cell r="F60">
            <v>16242762</v>
          </cell>
          <cell r="G60">
            <v>5584376426.91</v>
          </cell>
          <cell r="H60">
            <v>11168752853.82</v>
          </cell>
          <cell r="I60">
            <v>50000</v>
          </cell>
          <cell r="J60">
            <v>5000000000</v>
          </cell>
          <cell r="K60">
            <v>50000</v>
          </cell>
          <cell r="L60">
            <v>5000000000</v>
          </cell>
          <cell r="M60">
            <v>10000000000</v>
          </cell>
          <cell r="N60">
            <v>51568</v>
          </cell>
          <cell r="O60">
            <v>13506332726</v>
          </cell>
          <cell r="P60">
            <v>51568</v>
          </cell>
          <cell r="Q60">
            <v>13506332726</v>
          </cell>
          <cell r="R60">
            <v>27012665452</v>
          </cell>
          <cell r="S60">
            <v>32688660</v>
          </cell>
          <cell r="T60">
            <v>48181418305.82002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3861</v>
          </cell>
          <cell r="E11">
            <v>1296509</v>
          </cell>
          <cell r="F11">
            <v>0</v>
          </cell>
          <cell r="G11">
            <v>0</v>
          </cell>
          <cell r="H11">
            <v>1296509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3861</v>
          </cell>
          <cell r="O11">
            <v>1296509</v>
          </cell>
          <cell r="Q11">
            <v>0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1315186</v>
          </cell>
          <cell r="E12">
            <v>311681692.44</v>
          </cell>
          <cell r="F12">
            <v>1533856</v>
          </cell>
          <cell r="G12">
            <v>177618906.86</v>
          </cell>
          <cell r="H12">
            <v>489300599.3</v>
          </cell>
          <cell r="I12">
            <v>5</v>
          </cell>
          <cell r="J12">
            <v>500000</v>
          </cell>
          <cell r="K12">
            <v>5</v>
          </cell>
          <cell r="L12">
            <v>500000</v>
          </cell>
          <cell r="M12">
            <v>1000000</v>
          </cell>
          <cell r="N12">
            <v>2849052</v>
          </cell>
          <cell r="O12">
            <v>490300599.3</v>
          </cell>
          <cell r="Q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37425</v>
          </cell>
          <cell r="E13">
            <v>26189199.27</v>
          </cell>
          <cell r="F13">
            <v>211006</v>
          </cell>
          <cell r="G13">
            <v>21066659.22</v>
          </cell>
          <cell r="H13">
            <v>47255858.489999995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248431</v>
          </cell>
          <cell r="O13">
            <v>47255858.489999995</v>
          </cell>
          <cell r="Q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90</v>
          </cell>
          <cell r="E14">
            <v>630000</v>
          </cell>
          <cell r="F14">
            <v>9858</v>
          </cell>
          <cell r="G14">
            <v>15051765.6</v>
          </cell>
          <cell r="H14">
            <v>15681765.6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9948</v>
          </cell>
          <cell r="O14">
            <v>15681765.6</v>
          </cell>
          <cell r="Q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2408503</v>
          </cell>
          <cell r="E15">
            <v>1749831309.44</v>
          </cell>
          <cell r="F15">
            <v>4052088</v>
          </cell>
          <cell r="G15">
            <v>2128255121.21</v>
          </cell>
          <cell r="H15">
            <v>3878086430.65</v>
          </cell>
          <cell r="I15">
            <v>10</v>
          </cell>
          <cell r="J15">
            <v>1020000</v>
          </cell>
          <cell r="K15">
            <v>0</v>
          </cell>
          <cell r="L15">
            <v>0</v>
          </cell>
          <cell r="M15">
            <v>1020000</v>
          </cell>
          <cell r="N15">
            <v>6460601</v>
          </cell>
          <cell r="O15">
            <v>3879106430.65</v>
          </cell>
          <cell r="Q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245348</v>
          </cell>
          <cell r="E17">
            <v>89594183.8</v>
          </cell>
          <cell r="F17">
            <v>197858</v>
          </cell>
          <cell r="G17">
            <v>53961879.36</v>
          </cell>
          <cell r="H17">
            <v>143556063.16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443206</v>
          </cell>
          <cell r="O17">
            <v>143556063.16</v>
          </cell>
          <cell r="Q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25387</v>
          </cell>
          <cell r="G19">
            <v>16460372</v>
          </cell>
          <cell r="H19">
            <v>16460372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25387</v>
          </cell>
          <cell r="O19">
            <v>16460372</v>
          </cell>
          <cell r="Q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2014169</v>
          </cell>
          <cell r="E20">
            <v>614953031.49</v>
          </cell>
          <cell r="F20">
            <v>1516716</v>
          </cell>
          <cell r="G20">
            <v>667981803</v>
          </cell>
          <cell r="H20">
            <v>1282934834.49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3530885</v>
          </cell>
          <cell r="O20">
            <v>1282934834.49</v>
          </cell>
          <cell r="Q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324659</v>
          </cell>
          <cell r="E21">
            <v>88095865.3</v>
          </cell>
          <cell r="F21">
            <v>2353579</v>
          </cell>
          <cell r="G21">
            <v>154079126.67</v>
          </cell>
          <cell r="H21">
            <v>242174991.96999997</v>
          </cell>
          <cell r="I21">
            <v>44</v>
          </cell>
          <cell r="J21">
            <v>4953195.85</v>
          </cell>
          <cell r="K21">
            <v>41</v>
          </cell>
          <cell r="L21">
            <v>4141000</v>
          </cell>
          <cell r="M21">
            <v>9094195.85</v>
          </cell>
          <cell r="N21">
            <v>2678323</v>
          </cell>
          <cell r="O21">
            <v>251269187.81999996</v>
          </cell>
          <cell r="Q21">
            <v>0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1096</v>
          </cell>
          <cell r="E22">
            <v>787508.74</v>
          </cell>
          <cell r="F22">
            <v>20250</v>
          </cell>
          <cell r="G22">
            <v>1462451.56</v>
          </cell>
          <cell r="H22">
            <v>2249960.3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21346</v>
          </cell>
          <cell r="O22">
            <v>2249960.3</v>
          </cell>
          <cell r="Q22">
            <v>0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50</v>
          </cell>
          <cell r="E24">
            <v>1350000</v>
          </cell>
          <cell r="F24">
            <v>18448</v>
          </cell>
          <cell r="G24">
            <v>13677806.33</v>
          </cell>
          <cell r="H24">
            <v>15027806.33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18498</v>
          </cell>
          <cell r="O24">
            <v>15027806.33</v>
          </cell>
          <cell r="Q24">
            <v>0</v>
          </cell>
          <cell r="S24">
            <v>0</v>
          </cell>
        </row>
        <row r="25">
          <cell r="B25" t="str">
            <v>DOMI</v>
          </cell>
          <cell r="C25" t="str">
            <v>Домикс сек ҮЦК ХХК</v>
          </cell>
          <cell r="D25">
            <v>20511</v>
          </cell>
          <cell r="E25">
            <v>6247622.25</v>
          </cell>
          <cell r="F25">
            <v>2675</v>
          </cell>
          <cell r="G25">
            <v>1875237.5</v>
          </cell>
          <cell r="H25">
            <v>8122859.75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23186</v>
          </cell>
          <cell r="O25">
            <v>8122859.75</v>
          </cell>
          <cell r="Q25">
            <v>0</v>
          </cell>
        </row>
        <row r="26">
          <cell r="B26" t="str">
            <v>DRBR</v>
          </cell>
          <cell r="C26" t="str">
            <v>Дархан брокер ХХК</v>
          </cell>
          <cell r="D26">
            <v>34277</v>
          </cell>
          <cell r="E26">
            <v>8683870.37</v>
          </cell>
          <cell r="F26">
            <v>19644</v>
          </cell>
          <cell r="G26">
            <v>2266786.98</v>
          </cell>
          <cell r="H26">
            <v>10950657.35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53921</v>
          </cell>
          <cell r="O26">
            <v>10950657.35</v>
          </cell>
          <cell r="Q26">
            <v>0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1000</v>
          </cell>
          <cell r="E29">
            <v>85000</v>
          </cell>
          <cell r="F29">
            <v>0</v>
          </cell>
          <cell r="G29">
            <v>0</v>
          </cell>
          <cell r="H29">
            <v>85000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1000</v>
          </cell>
          <cell r="O29">
            <v>85000</v>
          </cell>
          <cell r="Q29">
            <v>0</v>
          </cell>
        </row>
        <row r="30">
          <cell r="B30" t="str">
            <v>GAUL</v>
          </cell>
          <cell r="C30" t="str">
            <v>Гаүли ХХК</v>
          </cell>
          <cell r="D30">
            <v>104496</v>
          </cell>
          <cell r="E30">
            <v>32178188.28</v>
          </cell>
          <cell r="F30">
            <v>544577</v>
          </cell>
          <cell r="G30">
            <v>56131876.46</v>
          </cell>
          <cell r="H30">
            <v>88310064.74000001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649073</v>
          </cell>
          <cell r="O30">
            <v>88310064.74000001</v>
          </cell>
          <cell r="Q30">
            <v>0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58838</v>
          </cell>
          <cell r="E31">
            <v>16480741.81</v>
          </cell>
          <cell r="F31">
            <v>50250</v>
          </cell>
          <cell r="G31">
            <v>30594533.45</v>
          </cell>
          <cell r="H31">
            <v>47075275.26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109088</v>
          </cell>
          <cell r="O31">
            <v>47075275.26</v>
          </cell>
          <cell r="Q31">
            <v>0</v>
          </cell>
        </row>
        <row r="32">
          <cell r="B32" t="str">
            <v>GDSC</v>
          </cell>
          <cell r="C32" t="str">
            <v>Гүүдсек ХХК</v>
          </cell>
          <cell r="D32">
            <v>298815</v>
          </cell>
          <cell r="E32">
            <v>36765288.81</v>
          </cell>
          <cell r="F32">
            <v>173470</v>
          </cell>
          <cell r="G32">
            <v>34609824.42</v>
          </cell>
          <cell r="H32">
            <v>71375113.23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472285</v>
          </cell>
          <cell r="O32">
            <v>71375113.23</v>
          </cell>
          <cell r="Q32">
            <v>0</v>
          </cell>
        </row>
        <row r="33">
          <cell r="B33" t="str">
            <v>GLMT</v>
          </cell>
          <cell r="C33" t="str">
            <v>Голомт Капитал ХХК</v>
          </cell>
          <cell r="D33">
            <v>6220763</v>
          </cell>
          <cell r="E33">
            <v>1248873985.39</v>
          </cell>
          <cell r="F33">
            <v>9051121</v>
          </cell>
          <cell r="G33">
            <v>1725755490.61</v>
          </cell>
          <cell r="H33">
            <v>2974629476</v>
          </cell>
          <cell r="I33">
            <v>0</v>
          </cell>
          <cell r="J33">
            <v>0</v>
          </cell>
          <cell r="K33">
            <v>13</v>
          </cell>
          <cell r="L33">
            <v>1703247</v>
          </cell>
          <cell r="M33">
            <v>1703247</v>
          </cell>
          <cell r="N33">
            <v>15271897</v>
          </cell>
          <cell r="O33">
            <v>2976332723</v>
          </cell>
          <cell r="Q33">
            <v>0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</row>
        <row r="35">
          <cell r="B35" t="str">
            <v>HUN</v>
          </cell>
          <cell r="C35" t="str">
            <v>Хүннү Эмпайр ХХК</v>
          </cell>
          <cell r="D35">
            <v>27548</v>
          </cell>
          <cell r="E35">
            <v>5960213.81</v>
          </cell>
          <cell r="F35">
            <v>1106</v>
          </cell>
          <cell r="G35">
            <v>7586175</v>
          </cell>
          <cell r="H35">
            <v>13546388.809999999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28654</v>
          </cell>
          <cell r="O35">
            <v>13546388.809999999</v>
          </cell>
          <cell r="Q35">
            <v>0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207449</v>
          </cell>
          <cell r="E36">
            <v>212551710.1</v>
          </cell>
          <cell r="F36">
            <v>86017</v>
          </cell>
          <cell r="G36">
            <v>207028712.65</v>
          </cell>
          <cell r="H36">
            <v>419580422.75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293466</v>
          </cell>
          <cell r="O36">
            <v>419580422.75</v>
          </cell>
          <cell r="Q36">
            <v>0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2597</v>
          </cell>
          <cell r="E37">
            <v>17752600</v>
          </cell>
          <cell r="F37">
            <v>19237</v>
          </cell>
          <cell r="G37">
            <v>4266569.3100000005</v>
          </cell>
          <cell r="H37">
            <v>22019169.310000002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21834</v>
          </cell>
          <cell r="O37">
            <v>22019169.310000002</v>
          </cell>
          <cell r="Q37">
            <v>0</v>
          </cell>
        </row>
        <row r="38">
          <cell r="B38" t="str">
            <v>MERG</v>
          </cell>
          <cell r="C38" t="str">
            <v>Мэргэн санаа ХХК</v>
          </cell>
          <cell r="D38">
            <v>26714</v>
          </cell>
          <cell r="E38">
            <v>5774548.3</v>
          </cell>
          <cell r="F38">
            <v>1160</v>
          </cell>
          <cell r="G38">
            <v>2110773.7</v>
          </cell>
          <cell r="H38">
            <v>7885322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27874</v>
          </cell>
          <cell r="O38">
            <v>7885322</v>
          </cell>
          <cell r="Q38">
            <v>0</v>
          </cell>
        </row>
        <row r="39">
          <cell r="B39" t="str">
            <v>MIBG</v>
          </cell>
          <cell r="C39" t="str">
            <v>Эм Ай Би Жи ХХК</v>
          </cell>
          <cell r="D39">
            <v>1392</v>
          </cell>
          <cell r="E39">
            <v>999456</v>
          </cell>
          <cell r="F39">
            <v>0</v>
          </cell>
          <cell r="G39">
            <v>0</v>
          </cell>
          <cell r="H39">
            <v>999456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1392</v>
          </cell>
          <cell r="O39">
            <v>999456</v>
          </cell>
          <cell r="Q39">
            <v>0</v>
          </cell>
          <cell r="S39">
            <v>0</v>
          </cell>
        </row>
        <row r="40">
          <cell r="B40" t="str">
            <v>MICC</v>
          </cell>
          <cell r="C40" t="str">
            <v>Эм Ай Си Си ХХК</v>
          </cell>
          <cell r="D40">
            <v>1000</v>
          </cell>
          <cell r="E40">
            <v>722990</v>
          </cell>
          <cell r="F40">
            <v>0</v>
          </cell>
          <cell r="G40">
            <v>0</v>
          </cell>
          <cell r="H40">
            <v>722990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1000</v>
          </cell>
          <cell r="O40">
            <v>722990</v>
          </cell>
          <cell r="Q40">
            <v>0</v>
          </cell>
        </row>
        <row r="41">
          <cell r="B41" t="str">
            <v>MNET</v>
          </cell>
          <cell r="C41" t="str">
            <v>Ард секюритиз ХХК</v>
          </cell>
          <cell r="D41">
            <v>12583661</v>
          </cell>
          <cell r="E41">
            <v>8475447637.29</v>
          </cell>
          <cell r="F41">
            <v>8986491</v>
          </cell>
          <cell r="G41">
            <v>7333297862.14</v>
          </cell>
          <cell r="H41">
            <v>15808745499.43</v>
          </cell>
          <cell r="I41">
            <v>8</v>
          </cell>
          <cell r="J41">
            <v>1374172</v>
          </cell>
          <cell r="K41">
            <v>5</v>
          </cell>
          <cell r="L41">
            <v>690925</v>
          </cell>
          <cell r="M41">
            <v>2065097</v>
          </cell>
          <cell r="N41">
            <v>21570165</v>
          </cell>
          <cell r="O41">
            <v>15810810596.43</v>
          </cell>
          <cell r="Q41">
            <v>0</v>
          </cell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37708</v>
          </cell>
          <cell r="G43">
            <v>73975175</v>
          </cell>
          <cell r="H43">
            <v>73975175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37708</v>
          </cell>
          <cell r="O43">
            <v>73975175</v>
          </cell>
          <cell r="Q43">
            <v>0</v>
          </cell>
        </row>
        <row r="44">
          <cell r="B44" t="str">
            <v>MSDQ</v>
          </cell>
          <cell r="C44" t="str">
            <v>Масдак ХХК</v>
          </cell>
          <cell r="D44">
            <v>869448</v>
          </cell>
          <cell r="E44">
            <v>35654825.75</v>
          </cell>
          <cell r="F44">
            <v>5027</v>
          </cell>
          <cell r="G44">
            <v>59050500</v>
          </cell>
          <cell r="H44">
            <v>94705325.75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874475</v>
          </cell>
          <cell r="O44">
            <v>94705325.75</v>
          </cell>
          <cell r="Q44">
            <v>0</v>
          </cell>
        </row>
        <row r="45">
          <cell r="B45" t="str">
            <v>MSEC</v>
          </cell>
          <cell r="C45" t="str">
            <v>Монсек ХХК</v>
          </cell>
          <cell r="D45">
            <v>122735</v>
          </cell>
          <cell r="E45">
            <v>32817538.11</v>
          </cell>
          <cell r="F45">
            <v>92853</v>
          </cell>
          <cell r="G45">
            <v>38248796.82</v>
          </cell>
          <cell r="H45">
            <v>71066334.93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215588</v>
          </cell>
          <cell r="O45">
            <v>71066334.93</v>
          </cell>
          <cell r="Q45">
            <v>0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250588</v>
          </cell>
          <cell r="E46">
            <v>181549798.47</v>
          </cell>
          <cell r="F46">
            <v>148077</v>
          </cell>
          <cell r="G46">
            <v>67100655.82</v>
          </cell>
          <cell r="H46">
            <v>248650454.29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398665</v>
          </cell>
          <cell r="O46">
            <v>248650454.29</v>
          </cell>
          <cell r="Q46">
            <v>0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503593</v>
          </cell>
          <cell r="E47">
            <v>170369202.75</v>
          </cell>
          <cell r="F47">
            <v>250403</v>
          </cell>
          <cell r="G47">
            <v>121063635.61</v>
          </cell>
          <cell r="H47">
            <v>291432838.36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753996</v>
          </cell>
          <cell r="O47">
            <v>291432838.36</v>
          </cell>
          <cell r="Q47">
            <v>0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2833461</v>
          </cell>
          <cell r="E48">
            <v>141576002.24</v>
          </cell>
          <cell r="F48">
            <v>250</v>
          </cell>
          <cell r="G48">
            <v>1457900</v>
          </cell>
          <cell r="H48">
            <v>143033902.24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2833711</v>
          </cell>
          <cell r="O48">
            <v>143033902.24</v>
          </cell>
          <cell r="Q48">
            <v>0</v>
          </cell>
        </row>
        <row r="49">
          <cell r="B49" t="str">
            <v>SANR</v>
          </cell>
          <cell r="C49" t="str">
            <v>Санар ХХК</v>
          </cell>
          <cell r="D49">
            <v>80</v>
          </cell>
          <cell r="E49">
            <v>57352</v>
          </cell>
          <cell r="F49">
            <v>2531</v>
          </cell>
          <cell r="G49">
            <v>1513200</v>
          </cell>
          <cell r="H49">
            <v>1570552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2611</v>
          </cell>
          <cell r="O49">
            <v>1570552</v>
          </cell>
          <cell r="Q49">
            <v>0</v>
          </cell>
        </row>
        <row r="50">
          <cell r="B50" t="str">
            <v>SECP</v>
          </cell>
          <cell r="C50" t="str">
            <v>СИКАП</v>
          </cell>
          <cell r="D50">
            <v>172130</v>
          </cell>
          <cell r="E50">
            <v>11726560.35</v>
          </cell>
          <cell r="F50">
            <v>11211</v>
          </cell>
          <cell r="G50">
            <v>439321.5</v>
          </cell>
          <cell r="H50">
            <v>12165881.85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183341</v>
          </cell>
          <cell r="O50">
            <v>12165881.85</v>
          </cell>
          <cell r="Q50">
            <v>0</v>
          </cell>
        </row>
        <row r="51">
          <cell r="B51" t="str">
            <v>SGC</v>
          </cell>
          <cell r="C51" t="str">
            <v>Эс Жи Капитал ХХК</v>
          </cell>
          <cell r="D51">
            <v>330000</v>
          </cell>
          <cell r="E51">
            <v>24750000</v>
          </cell>
          <cell r="F51">
            <v>334781</v>
          </cell>
          <cell r="G51">
            <v>25161166</v>
          </cell>
          <cell r="H51">
            <v>49911166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664781</v>
          </cell>
          <cell r="O51">
            <v>49911166</v>
          </cell>
          <cell r="Q51">
            <v>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S52">
            <v>0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1136923</v>
          </cell>
          <cell r="E53">
            <v>218810284.74</v>
          </cell>
          <cell r="F53">
            <v>680337</v>
          </cell>
          <cell r="G53">
            <v>169558838.45</v>
          </cell>
          <cell r="H53">
            <v>388369123.19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1817260</v>
          </cell>
          <cell r="O53">
            <v>388369123.19</v>
          </cell>
          <cell r="Q53">
            <v>0</v>
          </cell>
        </row>
        <row r="54">
          <cell r="B54" t="str">
            <v>TABO</v>
          </cell>
          <cell r="C54" t="str">
            <v>Таван богд ХХК</v>
          </cell>
          <cell r="D54">
            <v>12707</v>
          </cell>
          <cell r="E54">
            <v>1389995</v>
          </cell>
          <cell r="F54">
            <v>50624</v>
          </cell>
          <cell r="G54">
            <v>3212186.27</v>
          </cell>
          <cell r="H54">
            <v>4602181.27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63331</v>
          </cell>
          <cell r="O54">
            <v>4602181.27</v>
          </cell>
          <cell r="Q54">
            <v>0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45923</v>
          </cell>
          <cell r="E55">
            <v>6143124</v>
          </cell>
          <cell r="F55">
            <v>41371</v>
          </cell>
          <cell r="G55">
            <v>9252336.84</v>
          </cell>
          <cell r="H55">
            <v>15395460.84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87294</v>
          </cell>
          <cell r="O55">
            <v>15395460.84</v>
          </cell>
          <cell r="Q55">
            <v>0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1587973</v>
          </cell>
          <cell r="E56">
            <v>372566741.46</v>
          </cell>
          <cell r="F56">
            <v>3834960</v>
          </cell>
          <cell r="G56">
            <v>1042849516.82</v>
          </cell>
          <cell r="H56">
            <v>1415416258.28</v>
          </cell>
          <cell r="I56">
            <v>0</v>
          </cell>
          <cell r="J56">
            <v>0</v>
          </cell>
          <cell r="K56">
            <v>3</v>
          </cell>
          <cell r="L56">
            <v>812195.85</v>
          </cell>
          <cell r="M56">
            <v>812195.85</v>
          </cell>
          <cell r="N56">
            <v>5422936</v>
          </cell>
          <cell r="O56">
            <v>1416228454.13</v>
          </cell>
          <cell r="Q56">
            <v>0</v>
          </cell>
        </row>
        <row r="57">
          <cell r="B57" t="str">
            <v>TNGR</v>
          </cell>
          <cell r="C57" t="str">
            <v>Тэнгэр капитал ХХК</v>
          </cell>
          <cell r="D57">
            <v>11923</v>
          </cell>
          <cell r="E57">
            <v>2705759.27</v>
          </cell>
          <cell r="F57">
            <v>58020</v>
          </cell>
          <cell r="G57">
            <v>15614449</v>
          </cell>
          <cell r="H57">
            <v>18320208.27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69943</v>
          </cell>
          <cell r="O57">
            <v>18320208.27</v>
          </cell>
          <cell r="Q57">
            <v>0</v>
          </cell>
        </row>
        <row r="58">
          <cell r="B58" t="str">
            <v>TTOL</v>
          </cell>
          <cell r="C58" t="str">
            <v>Апекс Капитал ҮЦК</v>
          </cell>
          <cell r="D58">
            <v>1343883</v>
          </cell>
          <cell r="E58">
            <v>275799947.05</v>
          </cell>
          <cell r="F58">
            <v>763309</v>
          </cell>
          <cell r="G58">
            <v>142816312.31</v>
          </cell>
          <cell r="H58">
            <v>418616259.36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2107192</v>
          </cell>
          <cell r="O58">
            <v>418616259.36</v>
          </cell>
          <cell r="Q58">
            <v>0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22</v>
          </cell>
          <cell r="E59">
            <v>254185</v>
          </cell>
          <cell r="F59">
            <v>130</v>
          </cell>
          <cell r="G59">
            <v>760000</v>
          </cell>
          <cell r="H59">
            <v>1014185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152</v>
          </cell>
          <cell r="O59">
            <v>1014185</v>
          </cell>
          <cell r="Q59">
            <v>0</v>
          </cell>
        </row>
        <row r="60">
          <cell r="B60" t="str">
            <v>ZGB</v>
          </cell>
          <cell r="C60" t="str">
            <v>Зэт жи би ХХК</v>
          </cell>
          <cell r="D60">
            <v>6</v>
          </cell>
          <cell r="E60">
            <v>4338</v>
          </cell>
          <cell r="F60">
            <v>14000</v>
          </cell>
          <cell r="G60">
            <v>9806943.54</v>
          </cell>
          <cell r="H60">
            <v>9811281.54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14006</v>
          </cell>
          <cell r="O60">
            <v>9811281.54</v>
          </cell>
          <cell r="Q60">
            <v>0</v>
          </cell>
        </row>
        <row r="61">
          <cell r="B61" t="str">
            <v>ZRGD</v>
          </cell>
          <cell r="C61" t="str">
            <v>Зэргэд ХХК</v>
          </cell>
          <cell r="D61">
            <v>40613</v>
          </cell>
          <cell r="E61">
            <v>8230556.93</v>
          </cell>
          <cell r="F61">
            <v>1070</v>
          </cell>
          <cell r="G61">
            <v>318695</v>
          </cell>
          <cell r="H61">
            <v>8549251.93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41683</v>
          </cell>
          <cell r="O61">
            <v>8549251.93</v>
          </cell>
          <cell r="Q61">
            <v>0</v>
          </cell>
        </row>
        <row r="62">
          <cell r="B62">
            <v>0</v>
          </cell>
          <cell r="C62">
            <v>0</v>
          </cell>
          <cell r="D62">
            <v>35201456</v>
          </cell>
          <cell r="E62">
            <v>14437339363.009998</v>
          </cell>
          <cell r="F62">
            <v>35201456</v>
          </cell>
          <cell r="G62">
            <v>14437339363.01</v>
          </cell>
          <cell r="H62">
            <v>28874678726.02</v>
          </cell>
          <cell r="I62">
            <v>67</v>
          </cell>
          <cell r="J62">
            <v>7847367.85</v>
          </cell>
          <cell r="K62">
            <v>67</v>
          </cell>
          <cell r="L62">
            <v>7847367.85</v>
          </cell>
          <cell r="M62">
            <v>15694735.7</v>
          </cell>
          <cell r="N62">
            <v>70403046</v>
          </cell>
          <cell r="O62">
            <v>28890373461.72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894908397.86</v>
          </cell>
          <cell r="H16">
            <v>0</v>
          </cell>
          <cell r="I16">
            <v>11080662030</v>
          </cell>
          <cell r="J16">
            <v>42200000</v>
          </cell>
          <cell r="K16">
            <v>0</v>
          </cell>
          <cell r="L16">
            <v>0</v>
          </cell>
          <cell r="M16">
            <v>12017770427.86</v>
          </cell>
          <cell r="N16">
            <v>482636097804.42004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>
            <v>0</v>
          </cell>
          <cell r="G17">
            <v>362796290.08</v>
          </cell>
          <cell r="H17">
            <v>0</v>
          </cell>
          <cell r="I17">
            <v>56979000</v>
          </cell>
          <cell r="J17">
            <v>397700000</v>
          </cell>
          <cell r="K17">
            <v>0</v>
          </cell>
          <cell r="L17">
            <v>0</v>
          </cell>
          <cell r="M17">
            <v>817475290.0799999</v>
          </cell>
          <cell r="N17">
            <v>197848639138.11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1185577751.12</v>
          </cell>
          <cell r="H18">
            <v>0</v>
          </cell>
          <cell r="I18">
            <v>849592.9</v>
          </cell>
          <cell r="J18">
            <v>3820200000</v>
          </cell>
          <cell r="K18">
            <v>0</v>
          </cell>
          <cell r="L18">
            <v>0</v>
          </cell>
          <cell r="M18">
            <v>5006627344.02</v>
          </cell>
          <cell r="N18">
            <v>172700300944.69</v>
          </cell>
        </row>
        <row r="19">
          <cell r="B19" t="str">
            <v>MNET</v>
          </cell>
          <cell r="C19" t="str">
            <v>"АРД СЕКЬЮРИТИЗ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9395969593.48</v>
          </cell>
          <cell r="H19">
            <v>0</v>
          </cell>
          <cell r="I19">
            <v>3960533.9</v>
          </cell>
          <cell r="J19">
            <v>59600000</v>
          </cell>
          <cell r="K19">
            <v>0</v>
          </cell>
          <cell r="L19">
            <v>0</v>
          </cell>
          <cell r="M19">
            <v>9459530127.38</v>
          </cell>
          <cell r="N19">
            <v>161864670625.69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E20">
            <v>0</v>
          </cell>
          <cell r="F20">
            <v>0</v>
          </cell>
          <cell r="G20">
            <v>12684858</v>
          </cell>
          <cell r="H20">
            <v>0</v>
          </cell>
          <cell r="I20">
            <v>11000000000</v>
          </cell>
          <cell r="J20">
            <v>0</v>
          </cell>
          <cell r="K20">
            <v>0</v>
          </cell>
          <cell r="L20">
            <v>0</v>
          </cell>
          <cell r="M20">
            <v>11012684858</v>
          </cell>
          <cell r="N20">
            <v>161127539496.5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17195255</v>
          </cell>
          <cell r="H21">
            <v>0</v>
          </cell>
          <cell r="I21">
            <v>0</v>
          </cell>
          <cell r="J21">
            <v>10400800000</v>
          </cell>
          <cell r="K21">
            <v>0</v>
          </cell>
          <cell r="L21">
            <v>0</v>
          </cell>
          <cell r="M21">
            <v>10417995255</v>
          </cell>
          <cell r="N21">
            <v>23877242232.3</v>
          </cell>
        </row>
        <row r="22">
          <cell r="B22" t="str">
            <v>TNGR</v>
          </cell>
          <cell r="C22" t="str">
            <v>"ТЭНГЭР КАПИТАЛ  ҮЦК" ХХК</v>
          </cell>
          <cell r="D22" t="str">
            <v>●</v>
          </cell>
          <cell r="E22">
            <v>0</v>
          </cell>
          <cell r="F22" t="str">
            <v>●</v>
          </cell>
          <cell r="G22">
            <v>4282276.8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4282276.8</v>
          </cell>
          <cell r="N22">
            <v>20862727554.39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386044370.46000004</v>
          </cell>
          <cell r="H23">
            <v>0</v>
          </cell>
          <cell r="I23">
            <v>0</v>
          </cell>
          <cell r="J23">
            <v>26600000</v>
          </cell>
          <cell r="K23">
            <v>0</v>
          </cell>
          <cell r="L23">
            <v>0</v>
          </cell>
          <cell r="M23">
            <v>412644370.46000004</v>
          </cell>
          <cell r="N23">
            <v>16310810209.630001</v>
          </cell>
        </row>
        <row r="24">
          <cell r="B24" t="str">
            <v>BUMB</v>
          </cell>
          <cell r="C24" t="str">
            <v>"БУМБАТ-АЛТАЙ ҮЦК" ХХК</v>
          </cell>
          <cell r="D24" t="str">
            <v>●</v>
          </cell>
          <cell r="E24">
            <v>0</v>
          </cell>
          <cell r="F24">
            <v>0</v>
          </cell>
          <cell r="G24">
            <v>1006820563.8899999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1006820563.8899999</v>
          </cell>
          <cell r="N24">
            <v>10748691258.71</v>
          </cell>
        </row>
        <row r="25">
          <cell r="B25" t="str">
            <v>NOVL</v>
          </cell>
          <cell r="C25" t="str">
            <v>"НОВЕЛ ИНВЕСТМЕНТ ҮЦК" ХХК</v>
          </cell>
          <cell r="D25" t="str">
            <v>●</v>
          </cell>
          <cell r="E25">
            <v>0</v>
          </cell>
          <cell r="F25" t="str">
            <v>●</v>
          </cell>
          <cell r="G25">
            <v>103837936.96000001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103837936.96000001</v>
          </cell>
          <cell r="N25">
            <v>9004203721.29</v>
          </cell>
        </row>
        <row r="26">
          <cell r="B26" t="str">
            <v>ARD</v>
          </cell>
          <cell r="C26" t="str">
            <v>"ӨЛЗИЙ ЭНД КО КАПИТАЛ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610189895.56</v>
          </cell>
          <cell r="H26">
            <v>0</v>
          </cell>
          <cell r="I26">
            <v>0</v>
          </cell>
          <cell r="J26">
            <v>13900000</v>
          </cell>
          <cell r="K26">
            <v>0</v>
          </cell>
          <cell r="L26">
            <v>0</v>
          </cell>
          <cell r="M26">
            <v>624089895.56</v>
          </cell>
          <cell r="N26">
            <v>6704596094.59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F27">
            <v>0</v>
          </cell>
          <cell r="G27">
            <v>12569074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12569074</v>
          </cell>
          <cell r="N27">
            <v>5816760725.610001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308118604.71999997</v>
          </cell>
          <cell r="H28">
            <v>0</v>
          </cell>
          <cell r="I28">
            <v>242467069</v>
          </cell>
          <cell r="J28">
            <v>1000000</v>
          </cell>
          <cell r="K28">
            <v>0</v>
          </cell>
          <cell r="L28">
            <v>0</v>
          </cell>
          <cell r="M28">
            <v>551585673.72</v>
          </cell>
          <cell r="N28">
            <v>5537097808.32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35879287.25</v>
          </cell>
          <cell r="H29">
            <v>0</v>
          </cell>
          <cell r="I29">
            <v>900000</v>
          </cell>
          <cell r="J29">
            <v>25800000</v>
          </cell>
          <cell r="K29">
            <v>0</v>
          </cell>
          <cell r="L29">
            <v>0</v>
          </cell>
          <cell r="M29">
            <v>62579287.25</v>
          </cell>
          <cell r="N29">
            <v>3836779037.6700006</v>
          </cell>
        </row>
        <row r="30">
          <cell r="B30" t="str">
            <v>GAUL</v>
          </cell>
          <cell r="C30" t="str">
            <v>"ГАҮЛИ ҮЦК" ХХК</v>
          </cell>
          <cell r="D30" t="str">
            <v>●</v>
          </cell>
          <cell r="E30" t="str">
            <v>●</v>
          </cell>
          <cell r="F30">
            <v>0</v>
          </cell>
          <cell r="G30">
            <v>68406131.47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68406131.47</v>
          </cell>
          <cell r="N30">
            <v>1689139248.33</v>
          </cell>
        </row>
        <row r="31">
          <cell r="B31" t="str">
            <v>GDSC</v>
          </cell>
          <cell r="C31" t="str">
            <v>"ГҮҮДСЕК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27716350.22</v>
          </cell>
          <cell r="H31">
            <v>0</v>
          </cell>
          <cell r="I31">
            <v>0</v>
          </cell>
          <cell r="J31">
            <v>800000</v>
          </cell>
          <cell r="K31">
            <v>0</v>
          </cell>
          <cell r="L31">
            <v>0</v>
          </cell>
          <cell r="M31">
            <v>28516350.22</v>
          </cell>
          <cell r="N31">
            <v>1631319247.3700001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7133018.26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7133018.26</v>
          </cell>
          <cell r="N32">
            <v>932407667.36</v>
          </cell>
        </row>
        <row r="33">
          <cell r="B33" t="str">
            <v>ZGB</v>
          </cell>
          <cell r="C33" t="str">
            <v>"ЗЭТ ЖИ БИ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913400000</v>
          </cell>
          <cell r="K33">
            <v>0</v>
          </cell>
          <cell r="L33">
            <v>0</v>
          </cell>
          <cell r="M33">
            <v>913400000</v>
          </cell>
          <cell r="N33">
            <v>926405507</v>
          </cell>
        </row>
        <row r="34">
          <cell r="B34" t="str">
            <v>NSEC</v>
          </cell>
          <cell r="C34" t="str">
            <v>"НЭЙШНЛ СЕКЮРИТИС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192201422.82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192201422.82</v>
          </cell>
          <cell r="N34">
            <v>870035175.6199999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19207576.07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19207576.07</v>
          </cell>
          <cell r="N35">
            <v>808826211.7800001</v>
          </cell>
        </row>
        <row r="36">
          <cell r="B36" t="str">
            <v>TCHB</v>
          </cell>
          <cell r="C36" t="str">
            <v>"ТУЛГАТ ЧАНДМАНЬ БАЯН 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5517835.32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5517835.32</v>
          </cell>
          <cell r="N36">
            <v>696804421.6700001</v>
          </cell>
        </row>
        <row r="37">
          <cell r="B37" t="str">
            <v>MICC</v>
          </cell>
          <cell r="C37" t="str">
            <v>"ЭМ АЙ СИ СИ  ҮЦК" ХХК</v>
          </cell>
          <cell r="D37" t="str">
            <v>●</v>
          </cell>
          <cell r="E37" t="str">
            <v>●</v>
          </cell>
          <cell r="F37">
            <v>0</v>
          </cell>
          <cell r="G37">
            <v>22911637.09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22911637.09</v>
          </cell>
          <cell r="N37">
            <v>686553866.09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25643900.619999997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25643900.619999997</v>
          </cell>
          <cell r="N38">
            <v>612531595.75</v>
          </cell>
        </row>
        <row r="39">
          <cell r="B39" t="str">
            <v>MIBG</v>
          </cell>
          <cell r="C39" t="str">
            <v>"ЭМ АЙ БИ ЖИ ХХК ҮЦК"</v>
          </cell>
          <cell r="D39" t="str">
            <v>●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210000000</v>
          </cell>
          <cell r="K39">
            <v>0</v>
          </cell>
          <cell r="L39">
            <v>0</v>
          </cell>
          <cell r="M39">
            <v>210000000</v>
          </cell>
          <cell r="N39">
            <v>593708789.71</v>
          </cell>
        </row>
        <row r="40">
          <cell r="B40" t="str">
            <v>RISM</v>
          </cell>
          <cell r="C40" t="str">
            <v>"РАЙНОС ИНВЕСТМЕНТ ҮЦК" ХХК</v>
          </cell>
          <cell r="D40" t="str">
            <v>●</v>
          </cell>
          <cell r="E40">
            <v>0</v>
          </cell>
          <cell r="F40" t="str">
            <v>●</v>
          </cell>
          <cell r="G40">
            <v>127071269.98</v>
          </cell>
          <cell r="H40">
            <v>0</v>
          </cell>
          <cell r="I40">
            <v>7697900</v>
          </cell>
          <cell r="J40">
            <v>70500000</v>
          </cell>
          <cell r="K40">
            <v>0</v>
          </cell>
          <cell r="L40">
            <v>0</v>
          </cell>
          <cell r="M40">
            <v>205269169.98000002</v>
          </cell>
          <cell r="N40">
            <v>580445650.63</v>
          </cell>
        </row>
        <row r="41">
          <cell r="B41" t="str">
            <v>ARGB</v>
          </cell>
          <cell r="C41" t="str">
            <v>"АРГАЙ БЭСТ ҮЦК" ХХК</v>
          </cell>
          <cell r="D41" t="str">
            <v>●</v>
          </cell>
          <cell r="E41">
            <v>0</v>
          </cell>
          <cell r="F41">
            <v>0</v>
          </cell>
          <cell r="G41">
            <v>39323458.830000006</v>
          </cell>
          <cell r="H41">
            <v>0</v>
          </cell>
          <cell r="I41">
            <v>0</v>
          </cell>
          <cell r="J41">
            <v>14000000</v>
          </cell>
          <cell r="K41">
            <v>0</v>
          </cell>
          <cell r="L41">
            <v>0</v>
          </cell>
          <cell r="M41">
            <v>53323458.830000006</v>
          </cell>
          <cell r="N41">
            <v>568023136.4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E42">
            <v>0</v>
          </cell>
          <cell r="F42">
            <v>0</v>
          </cell>
          <cell r="G42">
            <v>35499327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35499327</v>
          </cell>
          <cell r="N42">
            <v>483444787.95</v>
          </cell>
        </row>
        <row r="43">
          <cell r="B43" t="str">
            <v>ALTN</v>
          </cell>
          <cell r="C43" t="str">
            <v>"АЛТАН ХОРОМСОГ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416045000</v>
          </cell>
        </row>
        <row r="44">
          <cell r="B44" t="str">
            <v>BLMB</v>
          </cell>
          <cell r="C44" t="str">
            <v>"БЛҮМСБЮРИ СЕКЮРИТИЕС ҮЦК" ХХК </v>
          </cell>
          <cell r="D44" t="str">
            <v>●</v>
          </cell>
          <cell r="E44">
            <v>0</v>
          </cell>
          <cell r="F44">
            <v>0</v>
          </cell>
          <cell r="G44">
            <v>21809486.36</v>
          </cell>
          <cell r="H44">
            <v>0</v>
          </cell>
          <cell r="I44">
            <v>355000</v>
          </cell>
          <cell r="J44">
            <v>0</v>
          </cell>
          <cell r="K44">
            <v>0</v>
          </cell>
          <cell r="L44">
            <v>0</v>
          </cell>
          <cell r="M44">
            <v>22164486.36</v>
          </cell>
          <cell r="N44">
            <v>407999402.21</v>
          </cell>
        </row>
        <row r="45">
          <cell r="B45" t="str">
            <v>GDEV</v>
          </cell>
          <cell r="C45" t="str">
            <v>"ГРАНДДЕВЕЛОПМЕНТ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12240656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12240656</v>
          </cell>
          <cell r="N45">
            <v>397811613.91999996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378792937.82</v>
          </cell>
        </row>
        <row r="47">
          <cell r="B47" t="str">
            <v>CTRL</v>
          </cell>
          <cell r="C47" t="str">
            <v>"ЦЕНТРАЛ СЕКЬЮРИТИЙЗ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72695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72695</v>
          </cell>
          <cell r="N47">
            <v>218477844.25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220800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220800</v>
          </cell>
          <cell r="N48">
            <v>213046656.93</v>
          </cell>
        </row>
        <row r="49">
          <cell r="B49" t="str">
            <v>UNDR</v>
          </cell>
          <cell r="C49" t="str">
            <v>"ӨНДӨРХААН ИНВЕСТ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5284533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5284533</v>
          </cell>
          <cell r="N49">
            <v>140840502.25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2352540.75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2352540.75</v>
          </cell>
          <cell r="N50">
            <v>138003952.92</v>
          </cell>
        </row>
        <row r="51">
          <cell r="B51" t="str">
            <v>SANR</v>
          </cell>
          <cell r="C51" t="str">
            <v>"САНАР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4169558.9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4169558.9</v>
          </cell>
          <cell r="N51">
            <v>133577788.9</v>
          </cell>
        </row>
        <row r="52">
          <cell r="B52" t="str">
            <v>GATR</v>
          </cell>
          <cell r="C52" t="str">
            <v>"ГАЦУУРТ ТРЕЙД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30900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30900</v>
          </cell>
          <cell r="N52">
            <v>128000515.2</v>
          </cell>
        </row>
        <row r="53">
          <cell r="B53" t="str">
            <v>TABO</v>
          </cell>
          <cell r="C53" t="str">
            <v>"ТАВАН БОГД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7327521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7327521</v>
          </cell>
          <cell r="N53">
            <v>121223734.11999999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7108995</v>
          </cell>
          <cell r="H54">
            <v>0</v>
          </cell>
          <cell r="I54">
            <v>0</v>
          </cell>
          <cell r="J54">
            <v>3500000</v>
          </cell>
          <cell r="K54">
            <v>0</v>
          </cell>
          <cell r="L54">
            <v>0</v>
          </cell>
          <cell r="M54">
            <v>10608995</v>
          </cell>
          <cell r="N54">
            <v>102151823.82000001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9835878.55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9835878.55</v>
          </cell>
          <cell r="N55">
            <v>92509622.00000001</v>
          </cell>
        </row>
        <row r="56">
          <cell r="B56" t="str">
            <v>SGC</v>
          </cell>
          <cell r="C56" t="str">
            <v>"ЭС ЖИ КАПИТАЛ ҮЦК" ХХК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434252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434252</v>
          </cell>
          <cell r="N56">
            <v>89529296</v>
          </cell>
        </row>
        <row r="57">
          <cell r="B57" t="str">
            <v>MONG</v>
          </cell>
          <cell r="C57" t="str">
            <v>"МОНГОЛ СЕКЮРИТИЕС ҮЦК" 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84912886</v>
          </cell>
        </row>
        <row r="58">
          <cell r="B58" t="str">
            <v>BLAC</v>
          </cell>
          <cell r="C58" t="str">
            <v>"БЛЭКСТОУН ИНТЕРНЭЙШНЛ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79333334.98</v>
          </cell>
        </row>
        <row r="59">
          <cell r="B59" t="str">
            <v>DCF</v>
          </cell>
          <cell r="C59" t="str">
            <v>"ДИ СИ ЭФ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60525000</v>
          </cell>
        </row>
        <row r="60">
          <cell r="B60" t="str">
            <v>ECM</v>
          </cell>
          <cell r="C60" t="str">
            <v>"ЕВРАЗИА КАПИТАЛ ХОЛДИНГ ҮЦК" 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59231338.3</v>
          </cell>
        </row>
        <row r="61">
          <cell r="B61" t="str">
            <v>SECP</v>
          </cell>
          <cell r="C61" t="str">
            <v>"СИКАП  ҮЦК" ХХК</v>
          </cell>
          <cell r="D61" t="str">
            <v>●</v>
          </cell>
          <cell r="E61" t="str">
            <v>●</v>
          </cell>
          <cell r="F61">
            <v>0</v>
          </cell>
          <cell r="G61">
            <v>925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925</v>
          </cell>
          <cell r="N61">
            <v>46605978.55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22821332.8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13446480.86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122279.86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122279.86</v>
          </cell>
          <cell r="N64">
            <v>6029722.590000001</v>
          </cell>
        </row>
        <row r="65">
          <cell r="B65" t="str">
            <v>FCX</v>
          </cell>
          <cell r="C65" t="str">
            <v>"ЭФ СИ ИКС ҮЦК" ХХК</v>
          </cell>
          <cell r="D65" t="str">
            <v>●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3000000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420000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zoomScale="70" zoomScaleNormal="70" workbookViewId="0" topLeftCell="E1">
      <selection activeCell="P18" sqref="P1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6.57421875" style="2" bestFit="1" customWidth="1"/>
    <col min="8" max="8" width="10.00390625" style="3" customWidth="1"/>
    <col min="9" max="9" width="30.57421875" style="3" bestFit="1" customWidth="1"/>
    <col min="10" max="10" width="29.7109375" style="1" bestFit="1" customWidth="1"/>
    <col min="11" max="11" width="10.140625" style="1" customWidth="1"/>
    <col min="12" max="12" width="26.00390625" style="1" bestFit="1" customWidth="1"/>
    <col min="13" max="13" width="28.140625" style="1" bestFit="1" customWidth="1"/>
    <col min="14" max="14" width="30.8515625" style="1" bestFit="1" customWidth="1"/>
    <col min="15" max="15" width="15.851562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.75">
      <c r="B9" s="8"/>
      <c r="C9" s="9"/>
      <c r="D9" s="32" t="s">
        <v>0</v>
      </c>
      <c r="E9" s="32"/>
      <c r="F9" s="32"/>
      <c r="G9" s="32"/>
      <c r="H9" s="32"/>
      <c r="I9" s="32"/>
      <c r="J9" s="32"/>
      <c r="K9" s="32"/>
      <c r="L9" s="32"/>
      <c r="M9" s="9"/>
      <c r="N9" s="9"/>
      <c r="O9" s="9"/>
    </row>
    <row r="10" ht="15.75"/>
    <row r="11" spans="12:15" ht="16.5" thickBot="1">
      <c r="L11" s="33" t="s">
        <v>124</v>
      </c>
      <c r="M11" s="33"/>
      <c r="N11" s="33"/>
      <c r="O11" s="33"/>
    </row>
    <row r="12" spans="1:15" ht="15">
      <c r="A12" s="34" t="s">
        <v>1</v>
      </c>
      <c r="B12" s="36" t="s">
        <v>2</v>
      </c>
      <c r="C12" s="36" t="s">
        <v>3</v>
      </c>
      <c r="D12" s="36" t="s">
        <v>4</v>
      </c>
      <c r="E12" s="36"/>
      <c r="F12" s="36"/>
      <c r="G12" s="38" t="s">
        <v>123</v>
      </c>
      <c r="H12" s="38"/>
      <c r="I12" s="38"/>
      <c r="J12" s="38"/>
      <c r="K12" s="38"/>
      <c r="L12" s="38"/>
      <c r="M12" s="38"/>
      <c r="N12" s="40" t="s">
        <v>5</v>
      </c>
      <c r="O12" s="41"/>
    </row>
    <row r="13" spans="1:16" s="8" customFormat="1" ht="15">
      <c r="A13" s="35"/>
      <c r="B13" s="37"/>
      <c r="C13" s="37"/>
      <c r="D13" s="37"/>
      <c r="E13" s="37"/>
      <c r="F13" s="37"/>
      <c r="G13" s="39"/>
      <c r="H13" s="39"/>
      <c r="I13" s="39"/>
      <c r="J13" s="39"/>
      <c r="K13" s="39"/>
      <c r="L13" s="39"/>
      <c r="M13" s="39"/>
      <c r="N13" s="42"/>
      <c r="O13" s="43"/>
      <c r="P13" s="10"/>
    </row>
    <row r="14" spans="1:16" s="8" customFormat="1" ht="15">
      <c r="A14" s="35"/>
      <c r="B14" s="37"/>
      <c r="C14" s="37"/>
      <c r="D14" s="37"/>
      <c r="E14" s="37"/>
      <c r="F14" s="37"/>
      <c r="G14" s="44" t="s">
        <v>6</v>
      </c>
      <c r="H14" s="45"/>
      <c r="I14" s="45"/>
      <c r="J14" s="39" t="s">
        <v>7</v>
      </c>
      <c r="K14" s="39"/>
      <c r="L14" s="39"/>
      <c r="M14" s="39" t="s">
        <v>8</v>
      </c>
      <c r="N14" s="42" t="s">
        <v>9</v>
      </c>
      <c r="O14" s="43" t="s">
        <v>10</v>
      </c>
      <c r="P14" s="10"/>
    </row>
    <row r="15" spans="1:16" s="8" customFormat="1" ht="47.25">
      <c r="A15" s="35"/>
      <c r="B15" s="37"/>
      <c r="C15" s="37"/>
      <c r="D15" s="11" t="s">
        <v>11</v>
      </c>
      <c r="E15" s="11" t="s">
        <v>12</v>
      </c>
      <c r="F15" s="11" t="s">
        <v>13</v>
      </c>
      <c r="G15" s="12" t="s">
        <v>14</v>
      </c>
      <c r="H15" s="13" t="s">
        <v>15</v>
      </c>
      <c r="I15" s="12" t="s">
        <v>16</v>
      </c>
      <c r="J15" s="12" t="s">
        <v>126</v>
      </c>
      <c r="K15" s="12" t="s">
        <v>15</v>
      </c>
      <c r="L15" s="12" t="s">
        <v>125</v>
      </c>
      <c r="M15" s="39"/>
      <c r="N15" s="42"/>
      <c r="O15" s="46"/>
      <c r="P15" s="10"/>
    </row>
    <row r="16" spans="1:15" ht="15">
      <c r="A16" s="14">
        <v>1</v>
      </c>
      <c r="B16" s="15" t="s">
        <v>17</v>
      </c>
      <c r="C16" s="16" t="s">
        <v>18</v>
      </c>
      <c r="D16" s="17" t="s">
        <v>19</v>
      </c>
      <c r="E16" s="18" t="s">
        <v>19</v>
      </c>
      <c r="F16" s="18" t="s">
        <v>19</v>
      </c>
      <c r="G16" s="19">
        <f>VLOOKUP(B16,'[1]Brokers'!$B$7:$I$69,7,0)</f>
        <v>1273560520.6100001</v>
      </c>
      <c r="H16" s="19">
        <f>VLOOKUP(B16,'[2]Brokers'!$B$9:$AC$69,28,0)</f>
        <v>0</v>
      </c>
      <c r="I16" s="19">
        <f>VLOOKUP(B16,'[1]Brokers'!$B$7:$U$60,17,0)</f>
        <v>4200945940</v>
      </c>
      <c r="J16" s="19">
        <f>VLOOKUP(B16,'[1]Brokers'!$B$7:$O$59,12,0)</f>
        <v>138800000</v>
      </c>
      <c r="K16" s="19">
        <v>0</v>
      </c>
      <c r="L16" s="19">
        <f>VLOOKUP(B16,'[3]Brokers'!$B$9:$W$69,22,0)</f>
        <v>0</v>
      </c>
      <c r="M16" s="20">
        <f aca="true" t="shared" si="0" ref="M16:M47">G16+I16+J16+K16+L16+H16</f>
        <v>5613306460.610001</v>
      </c>
      <c r="N16" s="20">
        <f>+VLOOKUP(B16,'[4]Sheet1'!$B$16:$N$67,13,0)+M16</f>
        <v>488249404265.03</v>
      </c>
      <c r="O16" s="21">
        <f aca="true" t="shared" si="1" ref="O16:O47">N16/$N$68</f>
        <v>0.363960102251247</v>
      </c>
    </row>
    <row r="17" spans="1:15" ht="15">
      <c r="A17" s="14">
        <f>+A16+1</f>
        <v>2</v>
      </c>
      <c r="B17" s="15" t="s">
        <v>20</v>
      </c>
      <c r="C17" s="16" t="s">
        <v>21</v>
      </c>
      <c r="D17" s="17" t="s">
        <v>19</v>
      </c>
      <c r="E17" s="18" t="s">
        <v>19</v>
      </c>
      <c r="F17" s="18"/>
      <c r="G17" s="19">
        <f>VLOOKUP(B17,'[1]Brokers'!$B$7:$I$69,7,0)</f>
        <v>317302759.87</v>
      </c>
      <c r="H17" s="19">
        <f>VLOOKUP(B17,'[2]Brokers'!$B$9:$AC$69,28,0)</f>
        <v>0</v>
      </c>
      <c r="I17" s="19">
        <f>VLOOKUP(B17,'[1]Brokers'!$B$7:$U$60,17,0)</f>
        <v>3946886657</v>
      </c>
      <c r="J17" s="19">
        <f>VLOOKUP(B17,'[1]Brokers'!$B$7:$O$59,12,0)</f>
        <v>89100000</v>
      </c>
      <c r="K17" s="19">
        <v>0</v>
      </c>
      <c r="L17" s="19">
        <f>VLOOKUP(B17,'[3]Brokers'!$B$9:$W$69,22,0)</f>
        <v>0</v>
      </c>
      <c r="M17" s="20">
        <f t="shared" si="0"/>
        <v>4353289416.87</v>
      </c>
      <c r="N17" s="20">
        <f>+VLOOKUP(B17,'[4]Sheet1'!$B$16:$N$67,13,0)+M17</f>
        <v>202201928554.97998</v>
      </c>
      <c r="O17" s="21">
        <f t="shared" si="1"/>
        <v>0.1507291846122194</v>
      </c>
    </row>
    <row r="18" spans="1:15" ht="15">
      <c r="A18" s="14">
        <f aca="true" t="shared" si="2" ref="A18:A67">+A17+1</f>
        <v>3</v>
      </c>
      <c r="B18" s="15" t="s">
        <v>22</v>
      </c>
      <c r="C18" s="16" t="s">
        <v>23</v>
      </c>
      <c r="D18" s="17" t="s">
        <v>19</v>
      </c>
      <c r="E18" s="18" t="s">
        <v>19</v>
      </c>
      <c r="F18" s="18" t="s">
        <v>19</v>
      </c>
      <c r="G18" s="19">
        <f>VLOOKUP(B18,'[1]Brokers'!$B$7:$I$69,7,0)</f>
        <v>1952070583.88</v>
      </c>
      <c r="H18" s="19">
        <f>VLOOKUP(B18,'[2]Brokers'!$B$9:$AC$69,28,0)</f>
        <v>0</v>
      </c>
      <c r="I18" s="19">
        <f>VLOOKUP(B18,'[1]Brokers'!$B$7:$U$60,17,0)</f>
        <v>0</v>
      </c>
      <c r="J18" s="19">
        <f>VLOOKUP(B18,'[1]Brokers'!$B$7:$O$59,12,0)</f>
        <v>76900000</v>
      </c>
      <c r="K18" s="19">
        <v>0</v>
      </c>
      <c r="L18" s="19">
        <f>VLOOKUP(B18,'[3]Brokers'!$B$9:$W$69,22,0)</f>
        <v>0</v>
      </c>
      <c r="M18" s="20">
        <f t="shared" si="0"/>
        <v>2028970583.88</v>
      </c>
      <c r="N18" s="20">
        <f>+VLOOKUP(B18,'[4]Sheet1'!$B$16:$N$67,13,0)+M18</f>
        <v>174729271528.57</v>
      </c>
      <c r="O18" s="21">
        <f t="shared" si="1"/>
        <v>0.13024999718648725</v>
      </c>
    </row>
    <row r="19" spans="1:15" ht="15">
      <c r="A19" s="14">
        <f t="shared" si="2"/>
        <v>4</v>
      </c>
      <c r="B19" s="15" t="s">
        <v>26</v>
      </c>
      <c r="C19" s="16" t="s">
        <v>27</v>
      </c>
      <c r="D19" s="17" t="s">
        <v>19</v>
      </c>
      <c r="E19" s="18" t="s">
        <v>19</v>
      </c>
      <c r="F19" s="18" t="s">
        <v>19</v>
      </c>
      <c r="G19" s="19">
        <f>VLOOKUP(B19,'[1]Brokers'!$B$7:$I$69,7,0)</f>
        <v>3341013217.06</v>
      </c>
      <c r="H19" s="19">
        <f>VLOOKUP(B19,'[2]Brokers'!$B$9:$AC$69,28,0)</f>
        <v>0</v>
      </c>
      <c r="I19" s="19">
        <f>VLOOKUP(B19,'[1]Brokers'!$B$7:$U$60,17,0)</f>
        <v>45871838</v>
      </c>
      <c r="J19" s="19">
        <f>VLOOKUP(B19,'[1]Brokers'!$B$7:$O$59,12,0)</f>
        <v>13000000</v>
      </c>
      <c r="K19" s="19">
        <v>0</v>
      </c>
      <c r="L19" s="19">
        <f>VLOOKUP(B19,'[3]Brokers'!$B$9:$W$69,22,0)</f>
        <v>0</v>
      </c>
      <c r="M19" s="20">
        <f t="shared" si="0"/>
        <v>3399885055.06</v>
      </c>
      <c r="N19" s="20">
        <f>+VLOOKUP(B19,'[4]Sheet1'!$B$16:$N$67,13,0)+M19</f>
        <v>165264555680.75</v>
      </c>
      <c r="O19" s="21">
        <f t="shared" si="1"/>
        <v>0.1231946297499677</v>
      </c>
    </row>
    <row r="20" spans="1:15" ht="15">
      <c r="A20" s="14">
        <f t="shared" si="2"/>
        <v>5</v>
      </c>
      <c r="B20" s="15" t="s">
        <v>24</v>
      </c>
      <c r="C20" s="16" t="s">
        <v>25</v>
      </c>
      <c r="D20" s="17" t="s">
        <v>19</v>
      </c>
      <c r="E20" s="18"/>
      <c r="F20" s="18"/>
      <c r="G20" s="19">
        <f>VLOOKUP(B20,'[1]Brokers'!$B$7:$I$69,7,0)</f>
        <v>857201</v>
      </c>
      <c r="H20" s="19">
        <f>VLOOKUP(B20,'[2]Brokers'!$B$9:$AC$69,28,0)</f>
        <v>0</v>
      </c>
      <c r="I20" s="19">
        <f>VLOOKUP(B20,'[1]Brokers'!$B$7:$U$60,17,0)</f>
        <v>0</v>
      </c>
      <c r="J20" s="19">
        <f>VLOOKUP(B20,'[1]Brokers'!$B$7:$O$59,12,0)</f>
        <v>0</v>
      </c>
      <c r="K20" s="19">
        <v>0</v>
      </c>
      <c r="L20" s="19">
        <f>VLOOKUP(B20,'[3]Brokers'!$B$9:$W$69,22,0)</f>
        <v>0</v>
      </c>
      <c r="M20" s="20">
        <f t="shared" si="0"/>
        <v>857201</v>
      </c>
      <c r="N20" s="20">
        <f>+VLOOKUP(B20,'[4]Sheet1'!$B$16:$N$67,13,0)+M20</f>
        <v>161128396697.5</v>
      </c>
      <c r="O20" s="21">
        <f t="shared" si="1"/>
        <v>0.12011137591837893</v>
      </c>
    </row>
    <row r="21" spans="1:15" ht="15">
      <c r="A21" s="14">
        <f t="shared" si="2"/>
        <v>6</v>
      </c>
      <c r="B21" s="15" t="s">
        <v>30</v>
      </c>
      <c r="C21" s="16" t="s">
        <v>31</v>
      </c>
      <c r="D21" s="17" t="s">
        <v>19</v>
      </c>
      <c r="E21" s="17" t="s">
        <v>19</v>
      </c>
      <c r="F21" s="17"/>
      <c r="G21" s="19">
        <f>VLOOKUP(B21,'[1]Brokers'!$B$7:$I$69,7,0)</f>
        <v>3222718</v>
      </c>
      <c r="H21" s="19">
        <f>VLOOKUP(B21,'[2]Brokers'!$B$9:$AC$69,28,0)</f>
        <v>0</v>
      </c>
      <c r="I21" s="19">
        <f>VLOOKUP(B21,'[1]Brokers'!$B$7:$U$60,17,0)</f>
        <v>0</v>
      </c>
      <c r="J21" s="19">
        <f>VLOOKUP(B21,'[1]Brokers'!$B$7:$O$59,12,0)</f>
        <v>0</v>
      </c>
      <c r="K21" s="19">
        <v>0</v>
      </c>
      <c r="L21" s="19">
        <f>VLOOKUP(B21,'[3]Brokers'!$B$9:$W$69,22,0)</f>
        <v>0</v>
      </c>
      <c r="M21" s="20">
        <f t="shared" si="0"/>
        <v>3222718</v>
      </c>
      <c r="N21" s="20">
        <f>+VLOOKUP(B21,'[4]Sheet1'!$B$16:$N$67,13,0)+M21</f>
        <v>23880464950.3</v>
      </c>
      <c r="O21" s="21">
        <f t="shared" si="1"/>
        <v>0.017801427690837684</v>
      </c>
    </row>
    <row r="22" spans="1:15" ht="15">
      <c r="A22" s="14">
        <f t="shared" si="2"/>
        <v>7</v>
      </c>
      <c r="B22" s="15" t="s">
        <v>38</v>
      </c>
      <c r="C22" s="16" t="s">
        <v>39</v>
      </c>
      <c r="D22" s="17" t="s">
        <v>19</v>
      </c>
      <c r="E22" s="18" t="s">
        <v>19</v>
      </c>
      <c r="F22" s="18"/>
      <c r="G22" s="19">
        <f>VLOOKUP(B22,'[1]Brokers'!$B$7:$I$69,7,0)</f>
        <v>11384331</v>
      </c>
      <c r="H22" s="19">
        <f>VLOOKUP(B22,'[2]Brokers'!$B$9:$AC$69,28,0)</f>
        <v>0</v>
      </c>
      <c r="I22" s="19">
        <f>VLOOKUP(B22,'[1]Brokers'!$B$7:$U$60,17,0)</f>
        <v>17093580000</v>
      </c>
      <c r="J22" s="19">
        <f>VLOOKUP(B22,'[1]Brokers'!$B$7:$O$59,12,0)</f>
        <v>200000</v>
      </c>
      <c r="K22" s="19">
        <v>0</v>
      </c>
      <c r="L22" s="19">
        <f>VLOOKUP(B22,'[3]Brokers'!$B$9:$W$69,22,0)</f>
        <v>0</v>
      </c>
      <c r="M22" s="20">
        <f t="shared" si="0"/>
        <v>17105164331</v>
      </c>
      <c r="N22" s="20">
        <f>+VLOOKUP(B22,'[4]Sheet1'!$B$16:$N$67,13,0)+M22</f>
        <v>22921925056.61</v>
      </c>
      <c r="O22" s="21">
        <f t="shared" si="1"/>
        <v>0.017086894760184195</v>
      </c>
    </row>
    <row r="23" spans="1:15" ht="15">
      <c r="A23" s="14">
        <f t="shared" si="2"/>
        <v>8</v>
      </c>
      <c r="B23" s="15" t="s">
        <v>28</v>
      </c>
      <c r="C23" s="16" t="s">
        <v>29</v>
      </c>
      <c r="D23" s="17" t="s">
        <v>19</v>
      </c>
      <c r="E23" s="18"/>
      <c r="F23" s="18" t="s">
        <v>19</v>
      </c>
      <c r="G23" s="19">
        <f>VLOOKUP(B23,'[1]Brokers'!$B$7:$I$69,7,0)</f>
        <v>20523170.14</v>
      </c>
      <c r="H23" s="19">
        <f>VLOOKUP(B23,'[2]Brokers'!$B$9:$AC$69,28,0)</f>
        <v>0</v>
      </c>
      <c r="I23" s="19">
        <f>VLOOKUP(B23,'[1]Brokers'!$B$7:$U$60,17,0)</f>
        <v>0</v>
      </c>
      <c r="J23" s="19">
        <f>VLOOKUP(B23,'[1]Brokers'!$B$7:$O$59,12,0)</f>
        <v>0</v>
      </c>
      <c r="K23" s="19">
        <v>0</v>
      </c>
      <c r="L23" s="19">
        <f>VLOOKUP(B23,'[3]Brokers'!$B$9:$W$69,22,0)</f>
        <v>0</v>
      </c>
      <c r="M23" s="20">
        <f t="shared" si="0"/>
        <v>20523170.14</v>
      </c>
      <c r="N23" s="20">
        <f>+VLOOKUP(B23,'[4]Sheet1'!$B$16:$N$67,13,0)+M23</f>
        <v>20883250724.53</v>
      </c>
      <c r="O23" s="21">
        <f t="shared" si="1"/>
        <v>0.01556718759438075</v>
      </c>
    </row>
    <row r="24" spans="1:15" ht="15">
      <c r="A24" s="14">
        <f t="shared" si="2"/>
        <v>9</v>
      </c>
      <c r="B24" s="15" t="s">
        <v>32</v>
      </c>
      <c r="C24" s="16" t="s">
        <v>33</v>
      </c>
      <c r="D24" s="17" t="s">
        <v>19</v>
      </c>
      <c r="E24" s="18" t="s">
        <v>19</v>
      </c>
      <c r="F24" s="18" t="s">
        <v>19</v>
      </c>
      <c r="G24" s="19">
        <f>VLOOKUP(B24,'[1]Brokers'!$B$7:$I$69,7,0)</f>
        <v>277261503.91</v>
      </c>
      <c r="H24" s="19">
        <f>VLOOKUP(B24,'[2]Brokers'!$B$9:$AC$69,28,0)</f>
        <v>0</v>
      </c>
      <c r="I24" s="19">
        <f>VLOOKUP(B24,'[1]Brokers'!$B$7:$U$60,17,0)</f>
        <v>0</v>
      </c>
      <c r="J24" s="19">
        <f>VLOOKUP(B24,'[1]Brokers'!$B$7:$O$59,12,0)</f>
        <v>36200000</v>
      </c>
      <c r="K24" s="19">
        <v>0</v>
      </c>
      <c r="L24" s="19">
        <f>VLOOKUP(B24,'[3]Brokers'!$B$9:$W$69,22,0)</f>
        <v>0</v>
      </c>
      <c r="M24" s="20">
        <f t="shared" si="0"/>
        <v>313461503.91</v>
      </c>
      <c r="N24" s="20">
        <f>+VLOOKUP(B24,'[4]Sheet1'!$B$16:$N$67,13,0)+M24</f>
        <v>16624271713.54</v>
      </c>
      <c r="O24" s="21">
        <f t="shared" si="1"/>
        <v>0.012392378935557655</v>
      </c>
    </row>
    <row r="25" spans="1:16" s="8" customFormat="1" ht="15">
      <c r="A25" s="14">
        <f t="shared" si="2"/>
        <v>10</v>
      </c>
      <c r="B25" s="15" t="s">
        <v>40</v>
      </c>
      <c r="C25" s="16" t="s">
        <v>41</v>
      </c>
      <c r="D25" s="17" t="s">
        <v>19</v>
      </c>
      <c r="E25" s="18" t="s">
        <v>19</v>
      </c>
      <c r="F25" s="18"/>
      <c r="G25" s="19">
        <f>VLOOKUP(B25,'[1]Brokers'!$B$7:$I$69,7,0)</f>
        <v>381605482.27</v>
      </c>
      <c r="H25" s="19">
        <f>VLOOKUP(B25,'[2]Brokers'!$B$9:$AC$69,28,0)</f>
        <v>0</v>
      </c>
      <c r="I25" s="19">
        <f>VLOOKUP(B25,'[1]Brokers'!$B$7:$U$60,17,0)</f>
        <v>35446000</v>
      </c>
      <c r="J25" s="19">
        <f>VLOOKUP(B25,'[1]Brokers'!$B$7:$O$59,12,0)</f>
        <v>6895300000</v>
      </c>
      <c r="K25" s="19">
        <v>0</v>
      </c>
      <c r="L25" s="19">
        <f>VLOOKUP(B25,'[3]Brokers'!$B$9:$W$69,22,0)</f>
        <v>0</v>
      </c>
      <c r="M25" s="20">
        <f t="shared" si="0"/>
        <v>7312351482.27</v>
      </c>
      <c r="N25" s="20">
        <f>+VLOOKUP(B25,'[4]Sheet1'!$B$16:$N$67,13,0)+M25</f>
        <v>14016947576.86</v>
      </c>
      <c r="O25" s="21">
        <f t="shared" si="1"/>
        <v>0.010448778080956131</v>
      </c>
      <c r="P25" s="10"/>
    </row>
    <row r="26" spans="1:15" ht="15">
      <c r="A26" s="14">
        <f t="shared" si="2"/>
        <v>11</v>
      </c>
      <c r="B26" s="15" t="s">
        <v>36</v>
      </c>
      <c r="C26" s="16" t="s">
        <v>37</v>
      </c>
      <c r="D26" s="17" t="s">
        <v>19</v>
      </c>
      <c r="E26" s="17"/>
      <c r="F26" s="18"/>
      <c r="G26" s="19">
        <f>VLOOKUP(B26,'[1]Brokers'!$B$7:$I$69,7,0)</f>
        <v>1011836219.04</v>
      </c>
      <c r="H26" s="19">
        <f>VLOOKUP(B26,'[2]Brokers'!$B$9:$AC$69,28,0)</f>
        <v>0</v>
      </c>
      <c r="I26" s="19">
        <f>VLOOKUP(B26,'[1]Brokers'!$B$7:$U$60,17,0)</f>
        <v>0</v>
      </c>
      <c r="J26" s="19">
        <f>VLOOKUP(B26,'[1]Brokers'!$B$7:$O$59,12,0)</f>
        <v>4000000</v>
      </c>
      <c r="K26" s="19">
        <v>0</v>
      </c>
      <c r="L26" s="19">
        <f>VLOOKUP(B26,'[3]Brokers'!$B$9:$W$69,22,0)</f>
        <v>0</v>
      </c>
      <c r="M26" s="20">
        <f t="shared" si="0"/>
        <v>1015836219.04</v>
      </c>
      <c r="N26" s="20">
        <f>+VLOOKUP(B26,'[4]Sheet1'!$B$16:$N$67,13,0)+M26</f>
        <v>11764527477.75</v>
      </c>
      <c r="O26" s="21">
        <f t="shared" si="1"/>
        <v>0.008769736504205239</v>
      </c>
    </row>
    <row r="27" spans="1:15" ht="15">
      <c r="A27" s="14">
        <f t="shared" si="2"/>
        <v>12</v>
      </c>
      <c r="B27" s="15" t="s">
        <v>34</v>
      </c>
      <c r="C27" s="16" t="s">
        <v>35</v>
      </c>
      <c r="D27" s="17" t="s">
        <v>19</v>
      </c>
      <c r="E27" s="18"/>
      <c r="F27" s="18" t="s">
        <v>19</v>
      </c>
      <c r="G27" s="19">
        <f>VLOOKUP(B27,'[1]Brokers'!$B$7:$I$69,7,0)</f>
        <v>186481578.57999998</v>
      </c>
      <c r="H27" s="19">
        <f>VLOOKUP(B27,'[2]Brokers'!$B$9:$AC$69,28,0)</f>
        <v>0</v>
      </c>
      <c r="I27" s="19">
        <f>VLOOKUP(B27,'[1]Brokers'!$B$7:$U$60,17,0)</f>
        <v>0</v>
      </c>
      <c r="J27" s="19">
        <f>VLOOKUP(B27,'[1]Brokers'!$B$7:$O$59,12,0)</f>
        <v>0</v>
      </c>
      <c r="K27" s="19">
        <v>0</v>
      </c>
      <c r="L27" s="19">
        <f>VLOOKUP(B27,'[3]Brokers'!$B$9:$W$69,22,0)</f>
        <v>0</v>
      </c>
      <c r="M27" s="20">
        <f t="shared" si="0"/>
        <v>186481578.57999998</v>
      </c>
      <c r="N27" s="20">
        <f>+VLOOKUP(B27,'[4]Sheet1'!$B$16:$N$67,13,0)+M27</f>
        <v>9190685299.87</v>
      </c>
      <c r="O27" s="21">
        <f t="shared" si="1"/>
        <v>0.006851094404375294</v>
      </c>
    </row>
    <row r="28" spans="1:15" ht="15">
      <c r="A28" s="14">
        <f t="shared" si="2"/>
        <v>13</v>
      </c>
      <c r="B28" s="15" t="s">
        <v>42</v>
      </c>
      <c r="C28" s="16" t="s">
        <v>43</v>
      </c>
      <c r="D28" s="17" t="s">
        <v>19</v>
      </c>
      <c r="E28" s="18" t="s">
        <v>19</v>
      </c>
      <c r="F28" s="18" t="s">
        <v>19</v>
      </c>
      <c r="G28" s="19">
        <f>VLOOKUP(B28,'[1]Brokers'!$B$7:$I$69,7,0)</f>
        <v>541796663.54</v>
      </c>
      <c r="H28" s="19">
        <f>VLOOKUP(B28,'[2]Brokers'!$B$9:$AC$69,28,0)</f>
        <v>0</v>
      </c>
      <c r="I28" s="19">
        <f>VLOOKUP(B28,'[1]Brokers'!$B$7:$U$60,17,0)</f>
        <v>432509477</v>
      </c>
      <c r="J28" s="19">
        <f>VLOOKUP(B28,'[1]Brokers'!$B$7:$O$59,12,0)</f>
        <v>0</v>
      </c>
      <c r="K28" s="19">
        <v>0</v>
      </c>
      <c r="L28" s="19">
        <f>VLOOKUP(B28,'[3]Brokers'!$B$9:$W$69,22,0)</f>
        <v>0</v>
      </c>
      <c r="M28" s="20">
        <f t="shared" si="0"/>
        <v>974306140.54</v>
      </c>
      <c r="N28" s="20">
        <f>+VLOOKUP(B28,'[4]Sheet1'!$B$16:$N$67,13,0)+M28</f>
        <v>6511403948.86</v>
      </c>
      <c r="O28" s="21">
        <f t="shared" si="1"/>
        <v>0.0048538538425739524</v>
      </c>
    </row>
    <row r="29" spans="1:15" ht="15">
      <c r="A29" s="14">
        <f t="shared" si="2"/>
        <v>14</v>
      </c>
      <c r="B29" s="15" t="s">
        <v>44</v>
      </c>
      <c r="C29" s="16" t="s">
        <v>45</v>
      </c>
      <c r="D29" s="17" t="s">
        <v>19</v>
      </c>
      <c r="E29" s="18" t="s">
        <v>19</v>
      </c>
      <c r="F29" s="18" t="s">
        <v>19</v>
      </c>
      <c r="G29" s="19">
        <f>VLOOKUP(B29,'[1]Brokers'!$B$7:$I$69,7,0)</f>
        <v>15689328.790000001</v>
      </c>
      <c r="H29" s="19">
        <f>VLOOKUP(B29,'[2]Brokers'!$B$9:$AC$69,28,0)</f>
        <v>0</v>
      </c>
      <c r="I29" s="19">
        <f>VLOOKUP(B29,'[1]Brokers'!$B$7:$U$60,17,0)</f>
        <v>59983800</v>
      </c>
      <c r="J29" s="19">
        <f>VLOOKUP(B29,'[1]Brokers'!$B$7:$O$59,12,0)</f>
        <v>201400000</v>
      </c>
      <c r="K29" s="19">
        <v>0</v>
      </c>
      <c r="L29" s="19">
        <f>VLOOKUP(B29,'[3]Brokers'!$B$9:$W$69,22,0)</f>
        <v>0</v>
      </c>
      <c r="M29" s="20">
        <f t="shared" si="0"/>
        <v>277073128.79</v>
      </c>
      <c r="N29" s="20">
        <f>+VLOOKUP(B29,'[4]Sheet1'!$B$16:$N$67,13,0)+M29</f>
        <v>4113852166.4600005</v>
      </c>
      <c r="O29" s="21">
        <f t="shared" si="1"/>
        <v>0.003066625462462516</v>
      </c>
    </row>
    <row r="30" spans="1:15" ht="15">
      <c r="A30" s="14">
        <f t="shared" si="2"/>
        <v>15</v>
      </c>
      <c r="B30" s="15" t="s">
        <v>78</v>
      </c>
      <c r="C30" s="16" t="s">
        <v>79</v>
      </c>
      <c r="D30" s="17" t="s">
        <v>19</v>
      </c>
      <c r="E30" s="18"/>
      <c r="F30" s="17" t="s">
        <v>19</v>
      </c>
      <c r="G30" s="19">
        <f>VLOOKUP(B30,'[1]Brokers'!$B$7:$I$69,7,0)</f>
        <v>117691673.83</v>
      </c>
      <c r="H30" s="19">
        <f>VLOOKUP(B30,'[2]Brokers'!$B$9:$AC$69,28,0)</f>
        <v>0</v>
      </c>
      <c r="I30" s="19">
        <f>VLOOKUP(B30,'[1]Brokers'!$B$7:$U$60,17,0)</f>
        <v>3600000</v>
      </c>
      <c r="J30" s="19">
        <f>VLOOKUP(B30,'[1]Brokers'!$B$7:$O$59,12,0)</f>
        <v>2050500000</v>
      </c>
      <c r="K30" s="20">
        <v>0</v>
      </c>
      <c r="L30" s="19">
        <f>VLOOKUP(B30,'[3]Brokers'!$B$9:$W$69,22,0)</f>
        <v>0</v>
      </c>
      <c r="M30" s="20">
        <f t="shared" si="0"/>
        <v>2171791673.83</v>
      </c>
      <c r="N30" s="20">
        <f>+VLOOKUP(B30,'[4]Sheet1'!$B$16:$N$67,13,0)+M30</f>
        <v>2752237324.46</v>
      </c>
      <c r="O30" s="21">
        <f t="shared" si="1"/>
        <v>0.002051624782907913</v>
      </c>
    </row>
    <row r="31" spans="1:15" ht="15">
      <c r="A31" s="14">
        <f t="shared" si="2"/>
        <v>16</v>
      </c>
      <c r="B31" s="15" t="s">
        <v>110</v>
      </c>
      <c r="C31" s="16" t="s">
        <v>111</v>
      </c>
      <c r="D31" s="17" t="s">
        <v>19</v>
      </c>
      <c r="E31" s="18"/>
      <c r="F31" s="18"/>
      <c r="G31" s="19">
        <f>VLOOKUP(B31,'[1]Brokers'!$B$7:$I$69,7,0)</f>
        <v>653115.4</v>
      </c>
      <c r="H31" s="19">
        <f>VLOOKUP(B31,'[2]Brokers'!$B$9:$AC$69,28,0)</f>
        <v>0</v>
      </c>
      <c r="I31" s="19">
        <f>VLOOKUP(B31,'[1]Brokers'!$B$7:$U$60,17,0)</f>
        <v>1193841740</v>
      </c>
      <c r="J31" s="19">
        <f>VLOOKUP(B31,'[1]Brokers'!$B$7:$O$59,12,0)</f>
        <v>454300000</v>
      </c>
      <c r="K31" s="19">
        <v>0</v>
      </c>
      <c r="L31" s="19">
        <f>VLOOKUP(B31,'[3]Brokers'!$B$9:$W$69,22,0)</f>
        <v>0</v>
      </c>
      <c r="M31" s="20">
        <f t="shared" si="0"/>
        <v>1648794855.4</v>
      </c>
      <c r="N31" s="20">
        <f>+VLOOKUP(B31,'[4]Sheet1'!$B$16:$N$67,13,0)+M31</f>
        <v>2575200362.4</v>
      </c>
      <c r="O31" s="21">
        <f t="shared" si="1"/>
        <v>0.0019196545434140178</v>
      </c>
    </row>
    <row r="32" spans="1:15" ht="15">
      <c r="A32" s="14">
        <f t="shared" si="2"/>
        <v>17</v>
      </c>
      <c r="B32" s="15" t="s">
        <v>48</v>
      </c>
      <c r="C32" s="16" t="s">
        <v>49</v>
      </c>
      <c r="D32" s="17" t="s">
        <v>19</v>
      </c>
      <c r="E32" s="18" t="s">
        <v>19</v>
      </c>
      <c r="F32" s="18"/>
      <c r="G32" s="19">
        <f>VLOOKUP(B32,'[1]Brokers'!$B$7:$I$69,7,0)</f>
        <v>57720355.01</v>
      </c>
      <c r="H32" s="19">
        <f>VLOOKUP(B32,'[2]Brokers'!$B$9:$AC$69,28,0)</f>
        <v>0</v>
      </c>
      <c r="I32" s="19">
        <f>VLOOKUP(B32,'[1]Brokers'!$B$7:$U$60,17,0)</f>
        <v>0</v>
      </c>
      <c r="J32" s="19">
        <f>VLOOKUP(B32,'[1]Brokers'!$B$7:$O$59,12,0)</f>
        <v>6300000</v>
      </c>
      <c r="K32" s="19">
        <v>0</v>
      </c>
      <c r="L32" s="19">
        <f>VLOOKUP(B32,'[3]Brokers'!$B$9:$W$69,22,0)</f>
        <v>0</v>
      </c>
      <c r="M32" s="20">
        <f t="shared" si="0"/>
        <v>64020355.01</v>
      </c>
      <c r="N32" s="20">
        <f>+VLOOKUP(B32,'[4]Sheet1'!$B$16:$N$67,13,0)+M32</f>
        <v>1753159603.34</v>
      </c>
      <c r="O32" s="21">
        <f t="shared" si="1"/>
        <v>0.0013068733784834714</v>
      </c>
    </row>
    <row r="33" spans="1:15" ht="15">
      <c r="A33" s="14">
        <f t="shared" si="2"/>
        <v>18</v>
      </c>
      <c r="B33" s="15" t="s">
        <v>46</v>
      </c>
      <c r="C33" s="16" t="s">
        <v>47</v>
      </c>
      <c r="D33" s="17" t="s">
        <v>19</v>
      </c>
      <c r="E33" s="18" t="s">
        <v>19</v>
      </c>
      <c r="F33" s="18" t="s">
        <v>19</v>
      </c>
      <c r="G33" s="19">
        <f>VLOOKUP(B33,'[1]Brokers'!$B$7:$I$69,7,0)</f>
        <v>43348692.95999999</v>
      </c>
      <c r="H33" s="19">
        <f>VLOOKUP(B33,'[2]Brokers'!$B$9:$AC$69,28,0)</f>
        <v>0</v>
      </c>
      <c r="I33" s="19">
        <f>VLOOKUP(B33,'[1]Brokers'!$B$7:$U$60,17,0)</f>
        <v>0</v>
      </c>
      <c r="J33" s="19">
        <f>VLOOKUP(B33,'[1]Brokers'!$B$7:$O$59,12,0)</f>
        <v>400000</v>
      </c>
      <c r="K33" s="19">
        <v>0</v>
      </c>
      <c r="L33" s="19">
        <f>VLOOKUP(B33,'[3]Brokers'!$B$9:$W$69,22,0)</f>
        <v>0</v>
      </c>
      <c r="M33" s="20">
        <f t="shared" si="0"/>
        <v>43748692.95999999</v>
      </c>
      <c r="N33" s="20">
        <f>+VLOOKUP(B33,'[4]Sheet1'!$B$16:$N$67,13,0)+M33</f>
        <v>1675067940.3300002</v>
      </c>
      <c r="O33" s="21">
        <f t="shared" si="1"/>
        <v>0.0012486608145646809</v>
      </c>
    </row>
    <row r="34" spans="1:15" ht="15">
      <c r="A34" s="14">
        <f t="shared" si="2"/>
        <v>19</v>
      </c>
      <c r="B34" s="15" t="s">
        <v>64</v>
      </c>
      <c r="C34" s="16" t="s">
        <v>65</v>
      </c>
      <c r="D34" s="17" t="s">
        <v>19</v>
      </c>
      <c r="E34" s="18"/>
      <c r="F34" s="18"/>
      <c r="G34" s="19">
        <f>VLOOKUP(B34,'[1]Brokers'!$B$7:$I$69,7,0)</f>
        <v>1045093940</v>
      </c>
      <c r="H34" s="19">
        <f>VLOOKUP(B34,'[2]Brokers'!$B$9:$AC$69,28,0)</f>
        <v>0</v>
      </c>
      <c r="I34" s="19">
        <f>VLOOKUP(B34,'[1]Brokers'!$B$7:$U$60,17,0)</f>
        <v>0</v>
      </c>
      <c r="J34" s="19">
        <f>VLOOKUP(B34,'[1]Brokers'!$B$7:$O$59,12,0)</f>
        <v>0</v>
      </c>
      <c r="K34" s="19">
        <v>0</v>
      </c>
      <c r="L34" s="19">
        <f>VLOOKUP(B34,'[3]Brokers'!$B$9:$W$69,22,0)</f>
        <v>0</v>
      </c>
      <c r="M34" s="20">
        <f t="shared" si="0"/>
        <v>1045093940</v>
      </c>
      <c r="N34" s="20">
        <f>+VLOOKUP(B34,'[4]Sheet1'!$B$16:$N$67,13,0)+M34</f>
        <v>1638802729.71</v>
      </c>
      <c r="O34" s="21">
        <f t="shared" si="1"/>
        <v>0.0012216273155985387</v>
      </c>
    </row>
    <row r="35" spans="1:15" ht="15">
      <c r="A35" s="14">
        <f t="shared" si="2"/>
        <v>20</v>
      </c>
      <c r="B35" s="15" t="s">
        <v>52</v>
      </c>
      <c r="C35" s="16" t="s">
        <v>53</v>
      </c>
      <c r="D35" s="17" t="s">
        <v>19</v>
      </c>
      <c r="E35" s="18" t="s">
        <v>19</v>
      </c>
      <c r="F35" s="18" t="s">
        <v>19</v>
      </c>
      <c r="G35" s="19">
        <f>VLOOKUP(B35,'[1]Brokers'!$B$7:$I$69,7,0)</f>
        <v>396329268.78999996</v>
      </c>
      <c r="H35" s="19">
        <f>VLOOKUP(B35,'[2]Brokers'!$B$9:$AC$69,28,0)</f>
        <v>0</v>
      </c>
      <c r="I35" s="19">
        <f>VLOOKUP(B35,'[1]Brokers'!$B$7:$U$60,17,0)</f>
        <v>0</v>
      </c>
      <c r="J35" s="19">
        <f>VLOOKUP(B35,'[1]Brokers'!$B$7:$O$59,12,0)</f>
        <v>11600000</v>
      </c>
      <c r="K35" s="19">
        <v>0</v>
      </c>
      <c r="L35" s="19">
        <f>VLOOKUP(B35,'[3]Brokers'!$B$9:$W$69,22,0)</f>
        <v>0</v>
      </c>
      <c r="M35" s="20">
        <f t="shared" si="0"/>
        <v>407929268.78999996</v>
      </c>
      <c r="N35" s="20">
        <f>+VLOOKUP(B35,'[4]Sheet1'!$B$16:$N$67,13,0)+M35</f>
        <v>1277964444.4099998</v>
      </c>
      <c r="O35" s="21">
        <f t="shared" si="1"/>
        <v>0.000952644418606279</v>
      </c>
    </row>
    <row r="36" spans="1:15" ht="15">
      <c r="A36" s="14">
        <f t="shared" si="2"/>
        <v>21</v>
      </c>
      <c r="B36" s="15" t="s">
        <v>50</v>
      </c>
      <c r="C36" s="16" t="s">
        <v>51</v>
      </c>
      <c r="D36" s="17" t="s">
        <v>19</v>
      </c>
      <c r="E36" s="18"/>
      <c r="F36" s="18"/>
      <c r="G36" s="19">
        <f>VLOOKUP(B36,'[1]Brokers'!$B$7:$I$69,7,0)</f>
        <v>19189567.12</v>
      </c>
      <c r="H36" s="19">
        <f>VLOOKUP(B36,'[2]Brokers'!$B$9:$AC$69,28,0)</f>
        <v>0</v>
      </c>
      <c r="I36" s="19">
        <f>VLOOKUP(B36,'[1]Brokers'!$B$7:$U$60,17,0)</f>
        <v>0</v>
      </c>
      <c r="J36" s="19">
        <f>VLOOKUP(B36,'[1]Brokers'!$B$7:$O$59,12,0)</f>
        <v>11500000</v>
      </c>
      <c r="K36" s="19">
        <v>0</v>
      </c>
      <c r="L36" s="19">
        <f>VLOOKUP(B36,'[3]Brokers'!$B$9:$W$69,22,0)</f>
        <v>0</v>
      </c>
      <c r="M36" s="20">
        <f t="shared" si="0"/>
        <v>30689567.12</v>
      </c>
      <c r="N36" s="20">
        <f>+VLOOKUP(B36,'[4]Sheet1'!$B$16:$N$67,13,0)+M36</f>
        <v>963097234.48</v>
      </c>
      <c r="O36" s="21">
        <f t="shared" si="1"/>
        <v>0.0007179301497907429</v>
      </c>
    </row>
    <row r="37" spans="1:15" ht="15">
      <c r="A37" s="14">
        <f t="shared" si="2"/>
        <v>22</v>
      </c>
      <c r="B37" s="15" t="s">
        <v>56</v>
      </c>
      <c r="C37" s="16" t="s">
        <v>57</v>
      </c>
      <c r="D37" s="17" t="s">
        <v>19</v>
      </c>
      <c r="E37" s="18"/>
      <c r="F37" s="18"/>
      <c r="G37" s="19">
        <f>VLOOKUP(B37,'[1]Brokers'!$B$7:$I$69,7,0)</f>
        <v>19879145.9</v>
      </c>
      <c r="H37" s="19">
        <f>VLOOKUP(B37,'[2]Brokers'!$B$9:$AC$69,28,0)</f>
        <v>0</v>
      </c>
      <c r="I37" s="19">
        <f>VLOOKUP(B37,'[1]Brokers'!$B$7:$U$60,17,0)</f>
        <v>0</v>
      </c>
      <c r="J37" s="19">
        <f>VLOOKUP(B37,'[1]Brokers'!$B$7:$O$59,12,0)</f>
        <v>0</v>
      </c>
      <c r="K37" s="19">
        <v>0</v>
      </c>
      <c r="L37" s="19">
        <f>VLOOKUP(B37,'[3]Brokers'!$B$9:$W$69,22,0)</f>
        <v>0</v>
      </c>
      <c r="M37" s="20">
        <f t="shared" si="0"/>
        <v>19879145.9</v>
      </c>
      <c r="N37" s="20">
        <f>+VLOOKUP(B37,'[4]Sheet1'!$B$16:$N$67,13,0)+M37</f>
        <v>828705357.6800001</v>
      </c>
      <c r="O37" s="21">
        <f t="shared" si="1"/>
        <v>0.0006177492160413307</v>
      </c>
    </row>
    <row r="38" spans="1:15" ht="15">
      <c r="A38" s="14">
        <f t="shared" si="2"/>
        <v>23</v>
      </c>
      <c r="B38" s="15" t="s">
        <v>70</v>
      </c>
      <c r="C38" s="16" t="s">
        <v>71</v>
      </c>
      <c r="D38" s="17" t="s">
        <v>19</v>
      </c>
      <c r="E38" s="18"/>
      <c r="F38" s="18"/>
      <c r="G38" s="19">
        <f>VLOOKUP(B38,'[1]Brokers'!$B$7:$I$69,7,0)</f>
        <v>11384570</v>
      </c>
      <c r="H38" s="19">
        <f>VLOOKUP(B38,'[2]Brokers'!$B$9:$AC$69,28,0)</f>
        <v>0</v>
      </c>
      <c r="I38" s="19">
        <f>VLOOKUP(B38,'[1]Brokers'!$B$7:$U$60,17,0)</f>
        <v>0</v>
      </c>
      <c r="J38" s="19">
        <f>VLOOKUP(B38,'[1]Brokers'!$B$7:$O$59,12,0)</f>
        <v>0</v>
      </c>
      <c r="K38" s="19">
        <v>0</v>
      </c>
      <c r="L38" s="19">
        <f>VLOOKUP(B38,'[3]Brokers'!$B$9:$W$69,22,0)</f>
        <v>0</v>
      </c>
      <c r="M38" s="20">
        <f t="shared" si="0"/>
        <v>11384570</v>
      </c>
      <c r="N38" s="20">
        <f>+VLOOKUP(B38,'[4]Sheet1'!$B$16:$N$67,13,0)+M38</f>
        <v>708188991.6700001</v>
      </c>
      <c r="O38" s="21">
        <f t="shared" si="1"/>
        <v>0.0005279116278890702</v>
      </c>
    </row>
    <row r="39" spans="1:16" ht="15">
      <c r="A39" s="14">
        <f t="shared" si="2"/>
        <v>24</v>
      </c>
      <c r="B39" s="15" t="s">
        <v>54</v>
      </c>
      <c r="C39" s="16" t="s">
        <v>55</v>
      </c>
      <c r="D39" s="17" t="s">
        <v>19</v>
      </c>
      <c r="E39" s="18" t="s">
        <v>19</v>
      </c>
      <c r="F39" s="18"/>
      <c r="G39" s="19">
        <f>VLOOKUP(B39,'[1]Brokers'!$B$7:$I$69,7,0)</f>
        <v>2150120</v>
      </c>
      <c r="H39" s="19">
        <f>VLOOKUP(B39,'[2]Brokers'!$B$9:$AC$69,28,0)</f>
        <v>0</v>
      </c>
      <c r="I39" s="19">
        <f>VLOOKUP(B39,'[1]Brokers'!$B$7:$U$60,17,0)</f>
        <v>0</v>
      </c>
      <c r="J39" s="19">
        <f>VLOOKUP(B39,'[1]Brokers'!$B$7:$O$59,12,0)</f>
        <v>0</v>
      </c>
      <c r="K39" s="19">
        <v>0</v>
      </c>
      <c r="L39" s="19">
        <f>VLOOKUP(B39,'[3]Brokers'!$B$9:$W$69,22,0)</f>
        <v>0</v>
      </c>
      <c r="M39" s="20">
        <f t="shared" si="0"/>
        <v>2150120</v>
      </c>
      <c r="N39" s="20">
        <f>+VLOOKUP(B39,'[4]Sheet1'!$B$16:$N$67,13,0)+M39</f>
        <v>688703986.09</v>
      </c>
      <c r="O39" s="21">
        <f t="shared" si="1"/>
        <v>0.0005133867466269245</v>
      </c>
      <c r="P39" s="1"/>
    </row>
    <row r="40" spans="1:15" ht="15">
      <c r="A40" s="14">
        <f t="shared" si="2"/>
        <v>25</v>
      </c>
      <c r="B40" s="15" t="s">
        <v>58</v>
      </c>
      <c r="C40" s="16" t="s">
        <v>59</v>
      </c>
      <c r="D40" s="17" t="s">
        <v>19</v>
      </c>
      <c r="E40" s="18"/>
      <c r="F40" s="18"/>
      <c r="G40" s="19">
        <f>VLOOKUP(B40,'[1]Brokers'!$B$7:$I$69,7,0)</f>
        <v>20396460.98</v>
      </c>
      <c r="H40" s="19">
        <f>VLOOKUP(B40,'[2]Brokers'!$B$9:$AC$69,28,0)</f>
        <v>0</v>
      </c>
      <c r="I40" s="19">
        <f>VLOOKUP(B40,'[1]Brokers'!$B$7:$U$60,17,0)</f>
        <v>0</v>
      </c>
      <c r="J40" s="19">
        <f>VLOOKUP(B40,'[1]Brokers'!$B$7:$O$59,12,0)</f>
        <v>0</v>
      </c>
      <c r="K40" s="19">
        <v>0</v>
      </c>
      <c r="L40" s="19">
        <f>VLOOKUP(B40,'[3]Brokers'!$B$9:$W$69,22,0)</f>
        <v>0</v>
      </c>
      <c r="M40" s="20">
        <f t="shared" si="0"/>
        <v>20396460.98</v>
      </c>
      <c r="N40" s="20">
        <f>+VLOOKUP(B40,'[4]Sheet1'!$B$16:$N$67,13,0)+M40</f>
        <v>632928056.73</v>
      </c>
      <c r="O40" s="21">
        <f t="shared" si="1"/>
        <v>0.00047180919880875115</v>
      </c>
    </row>
    <row r="41" spans="1:15" ht="15">
      <c r="A41" s="14">
        <f t="shared" si="2"/>
        <v>26</v>
      </c>
      <c r="B41" s="15" t="s">
        <v>60</v>
      </c>
      <c r="C41" s="16" t="s">
        <v>61</v>
      </c>
      <c r="D41" s="17" t="s">
        <v>19</v>
      </c>
      <c r="E41" s="18"/>
      <c r="F41" s="18"/>
      <c r="G41" s="19">
        <f>VLOOKUP(B41,'[1]Brokers'!$B$7:$I$69,7,0)</f>
        <v>28969810.03</v>
      </c>
      <c r="H41" s="19">
        <f>VLOOKUP(B41,'[2]Brokers'!$B$9:$AC$69,28,0)</f>
        <v>0</v>
      </c>
      <c r="I41" s="19">
        <f>VLOOKUP(B41,'[1]Brokers'!$B$7:$U$60,17,0)</f>
        <v>0</v>
      </c>
      <c r="J41" s="19">
        <f>VLOOKUP(B41,'[1]Brokers'!$B$7:$O$59,12,0)</f>
        <v>7500000</v>
      </c>
      <c r="K41" s="19">
        <v>0</v>
      </c>
      <c r="L41" s="19">
        <f>VLOOKUP(B41,'[3]Brokers'!$B$9:$W$69,22,0)</f>
        <v>0</v>
      </c>
      <c r="M41" s="20">
        <f t="shared" si="0"/>
        <v>36469810.03</v>
      </c>
      <c r="N41" s="20">
        <f>+VLOOKUP(B41,'[4]Sheet1'!$B$16:$N$67,13,0)+M41</f>
        <v>604492946.43</v>
      </c>
      <c r="O41" s="21">
        <f t="shared" si="1"/>
        <v>0.00045061256126673017</v>
      </c>
    </row>
    <row r="42" spans="1:15" ht="15">
      <c r="A42" s="14">
        <f t="shared" si="2"/>
        <v>27</v>
      </c>
      <c r="B42" s="15" t="s">
        <v>66</v>
      </c>
      <c r="C42" s="16" t="s">
        <v>67</v>
      </c>
      <c r="D42" s="17" t="s">
        <v>19</v>
      </c>
      <c r="E42" s="18"/>
      <c r="F42" s="18"/>
      <c r="G42" s="19">
        <f>VLOOKUP(B42,'[1]Brokers'!$B$7:$I$69,7,0)</f>
        <v>0</v>
      </c>
      <c r="H42" s="19">
        <f>VLOOKUP(B42,'[2]Brokers'!$B$9:$AC$69,28,0)</f>
        <v>0</v>
      </c>
      <c r="I42" s="19">
        <f>VLOOKUP(B42,'[1]Brokers'!$B$7:$U$60,17,0)</f>
        <v>0</v>
      </c>
      <c r="J42" s="19">
        <f>VLOOKUP(B42,'[1]Brokers'!$B$7:$O$59,12,0)</f>
        <v>0</v>
      </c>
      <c r="K42" s="19">
        <v>0</v>
      </c>
      <c r="L42" s="19">
        <f>VLOOKUP(B42,'[3]Brokers'!$B$9:$W$69,22,0)</f>
        <v>0</v>
      </c>
      <c r="M42" s="20">
        <f t="shared" si="0"/>
        <v>0</v>
      </c>
      <c r="N42" s="20">
        <f>+VLOOKUP(B42,'[4]Sheet1'!$B$16:$N$67,13,0)+M42</f>
        <v>483444787.95</v>
      </c>
      <c r="O42" s="21">
        <f t="shared" si="1"/>
        <v>0.00036037855431689025</v>
      </c>
    </row>
    <row r="43" spans="1:15" ht="15">
      <c r="A43" s="14">
        <f t="shared" si="2"/>
        <v>28</v>
      </c>
      <c r="B43" s="15" t="s">
        <v>62</v>
      </c>
      <c r="C43" s="16" t="s">
        <v>63</v>
      </c>
      <c r="D43" s="17" t="s">
        <v>19</v>
      </c>
      <c r="E43" s="18"/>
      <c r="F43" s="18"/>
      <c r="G43" s="19">
        <f>VLOOKUP(B43,'[1]Brokers'!$B$7:$I$69,7,0)</f>
        <v>585075</v>
      </c>
      <c r="H43" s="19">
        <f>VLOOKUP(B43,'[2]Brokers'!$B$9:$AC$69,28,0)</f>
        <v>0</v>
      </c>
      <c r="I43" s="19">
        <f>VLOOKUP(B43,'[1]Brokers'!$B$7:$U$60,17,0)</f>
        <v>0</v>
      </c>
      <c r="J43" s="19">
        <f>VLOOKUP(B43,'[1]Brokers'!$B$7:$O$59,12,0)</f>
        <v>3000000</v>
      </c>
      <c r="K43" s="19">
        <v>0</v>
      </c>
      <c r="L43" s="19">
        <f>VLOOKUP(B43,'[3]Brokers'!$B$9:$W$69,22,0)</f>
        <v>0</v>
      </c>
      <c r="M43" s="20">
        <f t="shared" si="0"/>
        <v>3585075</v>
      </c>
      <c r="N43" s="20">
        <f>+VLOOKUP(B43,'[4]Sheet1'!$B$16:$N$67,13,0)+M43</f>
        <v>419630075</v>
      </c>
      <c r="O43" s="21">
        <f t="shared" si="1"/>
        <v>0.0003128085844459009</v>
      </c>
    </row>
    <row r="44" spans="1:15" ht="15">
      <c r="A44" s="14">
        <f t="shared" si="2"/>
        <v>29</v>
      </c>
      <c r="B44" s="15" t="s">
        <v>68</v>
      </c>
      <c r="C44" s="16" t="s">
        <v>69</v>
      </c>
      <c r="D44" s="17" t="s">
        <v>19</v>
      </c>
      <c r="E44" s="18"/>
      <c r="F44" s="18"/>
      <c r="G44" s="19">
        <f>VLOOKUP(B44,'[1]Brokers'!$B$7:$I$69,7,0)</f>
        <v>3609810</v>
      </c>
      <c r="H44" s="19">
        <f>VLOOKUP(B44,'[2]Brokers'!$B$9:$AC$69,28,0)</f>
        <v>0</v>
      </c>
      <c r="I44" s="19">
        <f>VLOOKUP(B44,'[1]Brokers'!$B$7:$U$60,17,0)</f>
        <v>0</v>
      </c>
      <c r="J44" s="19">
        <f>VLOOKUP(B44,'[1]Brokers'!$B$7:$O$59,12,0)</f>
        <v>0</v>
      </c>
      <c r="K44" s="19">
        <v>0</v>
      </c>
      <c r="L44" s="19">
        <f>VLOOKUP(B44,'[3]Brokers'!$B$9:$W$69,22,0)</f>
        <v>0</v>
      </c>
      <c r="M44" s="20">
        <f t="shared" si="0"/>
        <v>3609810</v>
      </c>
      <c r="N44" s="20">
        <f>+VLOOKUP(B44,'[4]Sheet1'!$B$16:$N$67,13,0)+M44</f>
        <v>411609212.21</v>
      </c>
      <c r="O44" s="21">
        <f t="shared" si="1"/>
        <v>0.00030682952125464914</v>
      </c>
    </row>
    <row r="45" spans="1:15" ht="15">
      <c r="A45" s="14">
        <f t="shared" si="2"/>
        <v>30</v>
      </c>
      <c r="B45" s="15" t="s">
        <v>72</v>
      </c>
      <c r="C45" s="16" t="s">
        <v>73</v>
      </c>
      <c r="D45" s="17" t="s">
        <v>19</v>
      </c>
      <c r="E45" s="18"/>
      <c r="F45" s="18"/>
      <c r="G45" s="19">
        <f>VLOOKUP(B45,'[1]Brokers'!$B$7:$I$69,7,0)</f>
        <v>8937722.88</v>
      </c>
      <c r="H45" s="19">
        <f>VLOOKUP(B45,'[2]Brokers'!$B$9:$AC$69,28,0)</f>
        <v>0</v>
      </c>
      <c r="I45" s="19">
        <f>VLOOKUP(B45,'[1]Brokers'!$B$7:$U$60,17,0)</f>
        <v>0</v>
      </c>
      <c r="J45" s="19">
        <f>VLOOKUP(B45,'[1]Brokers'!$B$7:$O$59,12,0)</f>
        <v>0</v>
      </c>
      <c r="K45" s="19">
        <v>0</v>
      </c>
      <c r="L45" s="19">
        <f>VLOOKUP(B45,'[3]Brokers'!$B$9:$W$69,22,0)</f>
        <v>0</v>
      </c>
      <c r="M45" s="20">
        <f t="shared" si="0"/>
        <v>8937722.88</v>
      </c>
      <c r="N45" s="20">
        <f>+VLOOKUP(B45,'[4]Sheet1'!$B$16:$N$67,13,0)+M45</f>
        <v>406749336.79999995</v>
      </c>
      <c r="O45" s="21">
        <f t="shared" si="1"/>
        <v>0.000303206781040937</v>
      </c>
    </row>
    <row r="46" spans="1:15" ht="15">
      <c r="A46" s="14">
        <f t="shared" si="2"/>
        <v>31</v>
      </c>
      <c r="B46" s="15" t="s">
        <v>76</v>
      </c>
      <c r="C46" s="16" t="s">
        <v>77</v>
      </c>
      <c r="D46" s="17" t="s">
        <v>19</v>
      </c>
      <c r="E46" s="18"/>
      <c r="F46" s="18"/>
      <c r="G46" s="19">
        <f>VLOOKUP(B46,'[1]Brokers'!$B$7:$I$69,7,0)</f>
        <v>0</v>
      </c>
      <c r="H46" s="19">
        <f>VLOOKUP(B46,'[2]Brokers'!$B$9:$AC$69,28,0)</f>
        <v>0</v>
      </c>
      <c r="I46" s="19">
        <f>VLOOKUP(B46,'[1]Brokers'!$B$7:$U$60,17,0)</f>
        <v>0</v>
      </c>
      <c r="J46" s="19">
        <f>VLOOKUP(B46,'[1]Brokers'!$B$7:$O$59,12,0)</f>
        <v>0</v>
      </c>
      <c r="K46" s="19">
        <v>0</v>
      </c>
      <c r="L46" s="19">
        <f>VLOOKUP(B46,'[3]Brokers'!$B$9:$W$69,22,0)</f>
        <v>0</v>
      </c>
      <c r="M46" s="20">
        <f t="shared" si="0"/>
        <v>0</v>
      </c>
      <c r="N46" s="20">
        <f>+VLOOKUP(B46,'[4]Sheet1'!$B$16:$N$67,13,0)+M46</f>
        <v>378792937.82</v>
      </c>
      <c r="O46" s="21">
        <f t="shared" si="1"/>
        <v>0.0002823669935420581</v>
      </c>
    </row>
    <row r="47" spans="1:15" ht="15">
      <c r="A47" s="14">
        <f t="shared" si="2"/>
        <v>32</v>
      </c>
      <c r="B47" s="15" t="s">
        <v>82</v>
      </c>
      <c r="C47" s="16" t="s">
        <v>83</v>
      </c>
      <c r="D47" s="17" t="s">
        <v>19</v>
      </c>
      <c r="E47" s="18"/>
      <c r="F47" s="18"/>
      <c r="G47" s="19">
        <f>VLOOKUP(B47,'[1]Brokers'!$B$7:$I$69,7,0)</f>
        <v>50778</v>
      </c>
      <c r="H47" s="19">
        <f>VLOOKUP(B47,'[2]Brokers'!$B$9:$AC$69,28,0)</f>
        <v>0</v>
      </c>
      <c r="I47" s="19">
        <f>VLOOKUP(B47,'[1]Brokers'!$B$7:$U$60,17,0)</f>
        <v>0</v>
      </c>
      <c r="J47" s="19">
        <f>VLOOKUP(B47,'[1]Brokers'!$B$7:$O$59,12,0)</f>
        <v>0</v>
      </c>
      <c r="K47" s="19">
        <v>0</v>
      </c>
      <c r="L47" s="19">
        <f>VLOOKUP(B47,'[3]Brokers'!$B$9:$W$69,22,0)</f>
        <v>0</v>
      </c>
      <c r="M47" s="20">
        <f t="shared" si="0"/>
        <v>50778</v>
      </c>
      <c r="N47" s="20">
        <f>+VLOOKUP(B47,'[4]Sheet1'!$B$16:$N$67,13,0)+M47</f>
        <v>218528622.25</v>
      </c>
      <c r="O47" s="21">
        <f t="shared" si="1"/>
        <v>0.00016289973731490885</v>
      </c>
    </row>
    <row r="48" spans="1:15" ht="15">
      <c r="A48" s="14">
        <f t="shared" si="2"/>
        <v>33</v>
      </c>
      <c r="B48" s="15" t="s">
        <v>74</v>
      </c>
      <c r="C48" s="16" t="s">
        <v>75</v>
      </c>
      <c r="D48" s="17" t="s">
        <v>19</v>
      </c>
      <c r="E48" s="18"/>
      <c r="F48" s="18"/>
      <c r="G48" s="19">
        <f>VLOOKUP(B48,'[1]Brokers'!$B$7:$I$69,7,0)</f>
        <v>2828983</v>
      </c>
      <c r="H48" s="19">
        <f>VLOOKUP(B48,'[2]Brokers'!$B$9:$AC$69,28,0)</f>
        <v>0</v>
      </c>
      <c r="I48" s="19">
        <f>VLOOKUP(B48,'[1]Brokers'!$B$7:$U$60,17,0)</f>
        <v>0</v>
      </c>
      <c r="J48" s="19">
        <f>VLOOKUP(B48,'[1]Brokers'!$B$7:$O$59,12,0)</f>
        <v>0</v>
      </c>
      <c r="K48" s="19">
        <v>0</v>
      </c>
      <c r="L48" s="19">
        <f>VLOOKUP(B48,'[3]Brokers'!$B$9:$W$69,22,0)</f>
        <v>0</v>
      </c>
      <c r="M48" s="20">
        <f aca="true" t="shared" si="3" ref="M48:M79">G48+I48+J48+K48+L48+H48</f>
        <v>2828983</v>
      </c>
      <c r="N48" s="20">
        <f>+VLOOKUP(B48,'[4]Sheet1'!$B$16:$N$67,13,0)+M48</f>
        <v>215875639.93</v>
      </c>
      <c r="O48" s="21">
        <f aca="true" t="shared" si="4" ref="O48:O79">N48/$N$68</f>
        <v>0.00016092210107403838</v>
      </c>
    </row>
    <row r="49" spans="1:15" ht="15">
      <c r="A49" s="14">
        <f t="shared" si="2"/>
        <v>34</v>
      </c>
      <c r="B49" s="15" t="s">
        <v>86</v>
      </c>
      <c r="C49" s="16" t="s">
        <v>87</v>
      </c>
      <c r="D49" s="17" t="s">
        <v>19</v>
      </c>
      <c r="E49" s="18"/>
      <c r="F49" s="18"/>
      <c r="G49" s="19">
        <f>VLOOKUP(B49,'[1]Brokers'!$B$7:$I$69,7,0)</f>
        <v>12608643.04</v>
      </c>
      <c r="H49" s="19">
        <f>VLOOKUP(B49,'[2]Brokers'!$B$9:$AC$69,28,0)</f>
        <v>0</v>
      </c>
      <c r="I49" s="19">
        <f>VLOOKUP(B49,'[1]Brokers'!$B$7:$U$60,17,0)</f>
        <v>0</v>
      </c>
      <c r="J49" s="19">
        <f>VLOOKUP(B49,'[1]Brokers'!$B$7:$O$59,12,0)</f>
        <v>0</v>
      </c>
      <c r="K49" s="19">
        <v>0</v>
      </c>
      <c r="L49" s="19">
        <f>VLOOKUP(B49,'[3]Brokers'!$B$9:$W$69,22,0)</f>
        <v>0</v>
      </c>
      <c r="M49" s="20">
        <f t="shared" si="3"/>
        <v>12608643.04</v>
      </c>
      <c r="N49" s="20">
        <f>+VLOOKUP(B49,'[4]Sheet1'!$B$16:$N$67,13,0)+M49</f>
        <v>150612595.95999998</v>
      </c>
      <c r="O49" s="21">
        <f t="shared" si="4"/>
        <v>0.0001122724889105482</v>
      </c>
    </row>
    <row r="50" spans="1:15" ht="15">
      <c r="A50" s="14">
        <f t="shared" si="2"/>
        <v>35</v>
      </c>
      <c r="B50" s="15" t="s">
        <v>80</v>
      </c>
      <c r="C50" s="16" t="s">
        <v>81</v>
      </c>
      <c r="D50" s="17" t="s">
        <v>19</v>
      </c>
      <c r="E50" s="18"/>
      <c r="F50" s="18"/>
      <c r="G50" s="19">
        <f>VLOOKUP(B50,'[1]Brokers'!$B$7:$I$69,7,0)</f>
        <v>5992331</v>
      </c>
      <c r="H50" s="19">
        <f>VLOOKUP(B50,'[2]Brokers'!$B$9:$AC$69,28,0)</f>
        <v>0</v>
      </c>
      <c r="I50" s="19">
        <f>VLOOKUP(B50,'[1]Brokers'!$B$7:$U$60,17,0)</f>
        <v>0</v>
      </c>
      <c r="J50" s="19">
        <f>VLOOKUP(B50,'[1]Brokers'!$B$7:$O$59,12,0)</f>
        <v>0</v>
      </c>
      <c r="K50" s="19">
        <v>0</v>
      </c>
      <c r="L50" s="19">
        <f>VLOOKUP(B50,'[3]Brokers'!$B$9:$W$69,22,0)</f>
        <v>0</v>
      </c>
      <c r="M50" s="20">
        <f t="shared" si="3"/>
        <v>5992331</v>
      </c>
      <c r="N50" s="20">
        <f>+VLOOKUP(B50,'[4]Sheet1'!$B$16:$N$67,13,0)+M50</f>
        <v>146832833.25</v>
      </c>
      <c r="O50" s="21">
        <f t="shared" si="4"/>
        <v>0.00010945490672734434</v>
      </c>
    </row>
    <row r="51" spans="1:15" ht="15">
      <c r="A51" s="14">
        <f t="shared" si="2"/>
        <v>36</v>
      </c>
      <c r="B51" s="15" t="s">
        <v>88</v>
      </c>
      <c r="C51" s="16" t="s">
        <v>89</v>
      </c>
      <c r="D51" s="17" t="s">
        <v>19</v>
      </c>
      <c r="E51" s="18"/>
      <c r="F51" s="18"/>
      <c r="G51" s="19">
        <f>VLOOKUP(B51,'[1]Brokers'!$B$7:$I$69,7,0)</f>
        <v>515160</v>
      </c>
      <c r="H51" s="19">
        <f>VLOOKUP(B51,'[2]Brokers'!$B$9:$AC$69,28,0)</f>
        <v>0</v>
      </c>
      <c r="I51" s="19">
        <f>VLOOKUP(B51,'[1]Brokers'!$B$7:$U$60,17,0)</f>
        <v>0</v>
      </c>
      <c r="J51" s="19">
        <f>VLOOKUP(B51,'[1]Brokers'!$B$7:$O$59,12,0)</f>
        <v>0</v>
      </c>
      <c r="K51" s="19">
        <v>0</v>
      </c>
      <c r="L51" s="19">
        <f>VLOOKUP(B51,'[3]Brokers'!$B$9:$W$69,22,0)</f>
        <v>0</v>
      </c>
      <c r="M51" s="20">
        <f t="shared" si="3"/>
        <v>515160</v>
      </c>
      <c r="N51" s="20">
        <f>+VLOOKUP(B51,'[4]Sheet1'!$B$16:$N$67,13,0)+M51</f>
        <v>134092948.9</v>
      </c>
      <c r="O51" s="21">
        <f t="shared" si="4"/>
        <v>9.995810126236906E-05</v>
      </c>
    </row>
    <row r="52" spans="1:15" ht="15">
      <c r="A52" s="14">
        <f t="shared" si="2"/>
        <v>37</v>
      </c>
      <c r="B52" s="15" t="s">
        <v>90</v>
      </c>
      <c r="C52" s="16" t="s">
        <v>91</v>
      </c>
      <c r="D52" s="17" t="s">
        <v>19</v>
      </c>
      <c r="E52" s="18"/>
      <c r="F52" s="18"/>
      <c r="G52" s="19">
        <f>VLOOKUP(B52,'[1]Brokers'!$B$7:$I$69,7,0)</f>
        <v>8219487.55</v>
      </c>
      <c r="H52" s="19">
        <f>VLOOKUP(B52,'[2]Brokers'!$B$9:$AC$69,28,0)</f>
        <v>0</v>
      </c>
      <c r="I52" s="19">
        <f>VLOOKUP(B52,'[1]Brokers'!$B$7:$U$60,17,0)</f>
        <v>0</v>
      </c>
      <c r="J52" s="19">
        <f>VLOOKUP(B52,'[1]Brokers'!$B$7:$O$59,12,0)</f>
        <v>0</v>
      </c>
      <c r="K52" s="19">
        <v>0</v>
      </c>
      <c r="L52" s="19">
        <f>VLOOKUP(B52,'[3]Brokers'!$B$9:$W$69,22,0)</f>
        <v>0</v>
      </c>
      <c r="M52" s="20">
        <f t="shared" si="3"/>
        <v>8219487.55</v>
      </c>
      <c r="N52" s="20">
        <f>+VLOOKUP(B52,'[4]Sheet1'!$B$16:$N$67,13,0)+M52</f>
        <v>129443221.66999999</v>
      </c>
      <c r="O52" s="21">
        <f t="shared" si="4"/>
        <v>9.649201367826093E-05</v>
      </c>
    </row>
    <row r="53" spans="1:15" ht="15">
      <c r="A53" s="14">
        <f t="shared" si="2"/>
        <v>38</v>
      </c>
      <c r="B53" s="15" t="s">
        <v>84</v>
      </c>
      <c r="C53" s="16" t="s">
        <v>85</v>
      </c>
      <c r="D53" s="17" t="s">
        <v>19</v>
      </c>
      <c r="E53" s="18"/>
      <c r="F53" s="18"/>
      <c r="G53" s="19">
        <f>VLOOKUP(B53,'[1]Brokers'!$B$7:$I$69,7,0)</f>
        <v>190600</v>
      </c>
      <c r="H53" s="19">
        <f>VLOOKUP(B53,'[2]Brokers'!$B$9:$AC$69,28,0)</f>
        <v>0</v>
      </c>
      <c r="I53" s="19">
        <f>VLOOKUP(B53,'[1]Brokers'!$B$7:$U$60,17,0)</f>
        <v>0</v>
      </c>
      <c r="J53" s="19">
        <f>VLOOKUP(B53,'[1]Brokers'!$B$7:$O$59,12,0)</f>
        <v>0</v>
      </c>
      <c r="K53" s="19">
        <v>0</v>
      </c>
      <c r="L53" s="19">
        <f>VLOOKUP(B53,'[3]Brokers'!$B$9:$W$69,22,0)</f>
        <v>0</v>
      </c>
      <c r="M53" s="20">
        <f t="shared" si="3"/>
        <v>190600</v>
      </c>
      <c r="N53" s="20">
        <f>+VLOOKUP(B53,'[4]Sheet1'!$B$16:$N$67,13,0)+M53</f>
        <v>128191115.2</v>
      </c>
      <c r="O53" s="21">
        <f t="shared" si="4"/>
        <v>9.555864479983569E-05</v>
      </c>
    </row>
    <row r="54" spans="1:15" ht="15">
      <c r="A54" s="14">
        <f t="shared" si="2"/>
        <v>39</v>
      </c>
      <c r="B54" s="15" t="s">
        <v>104</v>
      </c>
      <c r="C54" s="16" t="s">
        <v>105</v>
      </c>
      <c r="D54" s="17" t="s">
        <v>19</v>
      </c>
      <c r="E54" s="18"/>
      <c r="F54" s="18"/>
      <c r="G54" s="19">
        <f>VLOOKUP(B54,'[1]Brokers'!$B$7:$I$69,7,0)</f>
        <v>4033553.97</v>
      </c>
      <c r="H54" s="19">
        <f>VLOOKUP(B54,'[2]Brokers'!$B$9:$AC$69,28,0)</f>
        <v>0</v>
      </c>
      <c r="I54" s="19">
        <f>VLOOKUP(B54,'[1]Brokers'!$B$7:$U$60,17,0)</f>
        <v>0</v>
      </c>
      <c r="J54" s="19">
        <f>VLOOKUP(B54,'[1]Brokers'!$B$7:$O$59,12,0)</f>
        <v>0</v>
      </c>
      <c r="K54" s="19">
        <v>0</v>
      </c>
      <c r="L54" s="19">
        <f>VLOOKUP(B54,'[3]Brokers'!$B$9:$W$69,22,0)</f>
        <v>0</v>
      </c>
      <c r="M54" s="20">
        <f t="shared" si="3"/>
        <v>4033553.97</v>
      </c>
      <c r="N54" s="20">
        <f>+VLOOKUP(B54,'[4]Sheet1'!$B$16:$N$67,13,0)+M54</f>
        <v>106185377.79</v>
      </c>
      <c r="O54" s="21">
        <f t="shared" si="4"/>
        <v>7.915471195753333E-05</v>
      </c>
    </row>
    <row r="55" spans="1:15" ht="15">
      <c r="A55" s="14">
        <f t="shared" si="2"/>
        <v>40</v>
      </c>
      <c r="B55" s="15" t="s">
        <v>98</v>
      </c>
      <c r="C55" s="16" t="s">
        <v>99</v>
      </c>
      <c r="D55" s="17" t="s">
        <v>19</v>
      </c>
      <c r="E55" s="18"/>
      <c r="F55" s="18"/>
      <c r="G55" s="19">
        <f>VLOOKUP(B55,'[1]Brokers'!$B$7:$I$69,7,0)</f>
        <v>12286476.67</v>
      </c>
      <c r="H55" s="19">
        <f>VLOOKUP(B55,'[2]Brokers'!$B$9:$AC$69,28,0)</f>
        <v>0</v>
      </c>
      <c r="I55" s="19">
        <f>VLOOKUP(B55,'[1]Brokers'!$B$7:$U$60,17,0)</f>
        <v>0</v>
      </c>
      <c r="J55" s="19">
        <f>VLOOKUP(B55,'[1]Brokers'!$B$7:$O$59,12,0)</f>
        <v>0</v>
      </c>
      <c r="K55" s="19"/>
      <c r="L55" s="19">
        <f>VLOOKUP(B55,'[3]Brokers'!$B$9:$W$69,22,0)</f>
        <v>0</v>
      </c>
      <c r="M55" s="20">
        <f t="shared" si="3"/>
        <v>12286476.67</v>
      </c>
      <c r="N55" s="20">
        <f>+VLOOKUP(B55,'[4]Sheet1'!$B$16:$N$67,13,0)+M55</f>
        <v>104796098.67000002</v>
      </c>
      <c r="O55" s="21">
        <f t="shared" si="4"/>
        <v>7.811908924882388E-05</v>
      </c>
    </row>
    <row r="56" spans="1:16" s="23" customFormat="1" ht="15">
      <c r="A56" s="14">
        <f t="shared" si="2"/>
        <v>41</v>
      </c>
      <c r="B56" s="15" t="s">
        <v>92</v>
      </c>
      <c r="C56" s="16" t="s">
        <v>93</v>
      </c>
      <c r="D56" s="17" t="s">
        <v>19</v>
      </c>
      <c r="E56" s="18" t="s">
        <v>19</v>
      </c>
      <c r="F56" s="18" t="s">
        <v>19</v>
      </c>
      <c r="G56" s="19">
        <f>VLOOKUP(B56,'[1]Brokers'!$B$7:$I$69,7,0)</f>
        <v>69600</v>
      </c>
      <c r="H56" s="19">
        <f>VLOOKUP(B56,'[2]Brokers'!$B$9:$AC$69,28,0)</f>
        <v>0</v>
      </c>
      <c r="I56" s="19">
        <f>VLOOKUP(B56,'[1]Brokers'!$B$7:$U$60,17,0)</f>
        <v>0</v>
      </c>
      <c r="J56" s="19">
        <f>VLOOKUP(B56,'[1]Brokers'!$B$7:$O$59,12,0)</f>
        <v>0</v>
      </c>
      <c r="K56" s="19">
        <v>0</v>
      </c>
      <c r="L56" s="19">
        <f>VLOOKUP(B56,'[3]Brokers'!$B$9:$W$69,22,0)</f>
        <v>0</v>
      </c>
      <c r="M56" s="20">
        <f t="shared" si="3"/>
        <v>69600</v>
      </c>
      <c r="N56" s="20">
        <f>+VLOOKUP(B56,'[4]Sheet1'!$B$16:$N$67,13,0)+M56</f>
        <v>89598896</v>
      </c>
      <c r="O56" s="21">
        <f t="shared" si="4"/>
        <v>6.679050310127436E-05</v>
      </c>
      <c r="P56" s="22"/>
    </row>
    <row r="57" spans="1:15" ht="15">
      <c r="A57" s="14">
        <f t="shared" si="2"/>
        <v>42</v>
      </c>
      <c r="B57" s="15" t="s">
        <v>94</v>
      </c>
      <c r="C57" s="16" t="s">
        <v>95</v>
      </c>
      <c r="D57" s="17" t="s">
        <v>19</v>
      </c>
      <c r="E57" s="18"/>
      <c r="F57" s="18"/>
      <c r="G57" s="19">
        <f>VLOOKUP(B57,'[1]Brokers'!$B$7:$I$69,7,0)</f>
        <v>0</v>
      </c>
      <c r="H57" s="19">
        <f>VLOOKUP(B57,'[2]Brokers'!$B$9:$AC$69,28,0)</f>
        <v>0</v>
      </c>
      <c r="I57" s="19">
        <f>VLOOKUP(B57,'[1]Brokers'!$B$7:$U$60,17,0)</f>
        <v>0</v>
      </c>
      <c r="J57" s="19">
        <f>VLOOKUP(B57,'[1]Brokers'!$B$7:$O$59,12,0)</f>
        <v>0</v>
      </c>
      <c r="K57" s="19">
        <v>0</v>
      </c>
      <c r="L57" s="19">
        <f>VLOOKUP(B57,'[3]Brokers'!$B$9:$W$69,22,0)</f>
        <v>0</v>
      </c>
      <c r="M57" s="20">
        <f t="shared" si="3"/>
        <v>0</v>
      </c>
      <c r="N57" s="20">
        <f>+VLOOKUP(B57,'[4]Sheet1'!$B$16:$N$67,13,0)+M57</f>
        <v>84912886</v>
      </c>
      <c r="O57" s="21">
        <f t="shared" si="4"/>
        <v>6.329736892875506E-05</v>
      </c>
    </row>
    <row r="58" spans="1:15" ht="15">
      <c r="A58" s="14">
        <f t="shared" si="2"/>
        <v>43</v>
      </c>
      <c r="B58" s="15" t="s">
        <v>96</v>
      </c>
      <c r="C58" s="16" t="s">
        <v>97</v>
      </c>
      <c r="D58" s="17" t="s">
        <v>19</v>
      </c>
      <c r="E58" s="18"/>
      <c r="F58" s="18"/>
      <c r="G58" s="19">
        <f>VLOOKUP(B58,'[1]Brokers'!$B$7:$I$69,7,0)</f>
        <v>0</v>
      </c>
      <c r="H58" s="19">
        <f>VLOOKUP(B58,'[2]Brokers'!$B$9:$AC$69,28,0)</f>
        <v>0</v>
      </c>
      <c r="I58" s="19">
        <f>VLOOKUP(B58,'[1]Brokers'!$B$7:$U$60,17,0)</f>
        <v>0</v>
      </c>
      <c r="J58" s="19">
        <f>VLOOKUP(B58,'[1]Brokers'!$B$7:$O$59,12,0)</f>
        <v>0</v>
      </c>
      <c r="K58" s="19">
        <v>0</v>
      </c>
      <c r="L58" s="19">
        <f>VLOOKUP(B58,'[3]Brokers'!$B$9:$W$69,22,0)</f>
        <v>0</v>
      </c>
      <c r="M58" s="20">
        <f t="shared" si="3"/>
        <v>0</v>
      </c>
      <c r="N58" s="20">
        <f>+VLOOKUP(B58,'[4]Sheet1'!$B$16:$N$67,13,0)+M58</f>
        <v>79333334.98</v>
      </c>
      <c r="O58" s="21">
        <f t="shared" si="4"/>
        <v>5.9138154514940985E-05</v>
      </c>
    </row>
    <row r="59" spans="1:15" ht="15">
      <c r="A59" s="14">
        <f t="shared" si="2"/>
        <v>44</v>
      </c>
      <c r="B59" s="15" t="s">
        <v>100</v>
      </c>
      <c r="C59" s="16" t="s">
        <v>101</v>
      </c>
      <c r="D59" s="17" t="s">
        <v>19</v>
      </c>
      <c r="E59" s="18"/>
      <c r="F59" s="18"/>
      <c r="G59" s="19">
        <f>VLOOKUP(B59,'[1]Brokers'!$B$7:$I$69,7,0)</f>
        <v>0</v>
      </c>
      <c r="H59" s="19">
        <f>VLOOKUP(B59,'[2]Brokers'!$B$9:$AC$69,28,0)</f>
        <v>0</v>
      </c>
      <c r="I59" s="19">
        <f>VLOOKUP(B59,'[1]Brokers'!$B$7:$U$60,17,0)</f>
        <v>0</v>
      </c>
      <c r="J59" s="19">
        <f>VLOOKUP(B59,'[1]Brokers'!$B$7:$O$59,12,0)</f>
        <v>0</v>
      </c>
      <c r="K59" s="19">
        <v>0</v>
      </c>
      <c r="L59" s="19">
        <f>VLOOKUP(B59,'[3]Brokers'!$B$9:$W$69,22,0)</f>
        <v>0</v>
      </c>
      <c r="M59" s="20">
        <f t="shared" si="3"/>
        <v>0</v>
      </c>
      <c r="N59" s="20">
        <f>+VLOOKUP(B59,'[4]Sheet1'!$B$16:$N$67,13,0)+M59</f>
        <v>60525000</v>
      </c>
      <c r="O59" s="21">
        <f t="shared" si="4"/>
        <v>4.5117689845247984E-05</v>
      </c>
    </row>
    <row r="60" spans="1:15" ht="15">
      <c r="A60" s="14">
        <f t="shared" si="2"/>
        <v>45</v>
      </c>
      <c r="B60" s="15" t="s">
        <v>106</v>
      </c>
      <c r="C60" s="16" t="s">
        <v>107</v>
      </c>
      <c r="D60" s="17" t="s">
        <v>19</v>
      </c>
      <c r="E60" s="18" t="s">
        <v>19</v>
      </c>
      <c r="F60" s="18" t="s">
        <v>19</v>
      </c>
      <c r="G60" s="19">
        <f>VLOOKUP(B60,'[1]Brokers'!$B$7:$I$69,7,0)</f>
        <v>0</v>
      </c>
      <c r="H60" s="19">
        <f>VLOOKUP(B60,'[2]Brokers'!$B$9:$AC$69,28,0)</f>
        <v>0</v>
      </c>
      <c r="I60" s="19">
        <f>VLOOKUP(B60,'[1]Brokers'!$B$7:$U$60,17,0)</f>
        <v>0</v>
      </c>
      <c r="J60" s="19">
        <f>VLOOKUP(B60,'[1]Brokers'!$B$7:$O$59,12,0)</f>
        <v>0</v>
      </c>
      <c r="K60" s="19">
        <v>0</v>
      </c>
      <c r="L60" s="19">
        <f>VLOOKUP(B60,'[3]Brokers'!$B$9:$W$69,22,0)</f>
        <v>0</v>
      </c>
      <c r="M60" s="20">
        <f t="shared" si="3"/>
        <v>0</v>
      </c>
      <c r="N60" s="20">
        <f>+VLOOKUP(B60,'[4]Sheet1'!$B$16:$N$67,13,0)+M60</f>
        <v>59231338.3</v>
      </c>
      <c r="O60" s="21">
        <f t="shared" si="4"/>
        <v>4.415334408159204E-05</v>
      </c>
    </row>
    <row r="61" spans="1:15" ht="15">
      <c r="A61" s="14">
        <f t="shared" si="2"/>
        <v>46</v>
      </c>
      <c r="B61" s="15" t="s">
        <v>102</v>
      </c>
      <c r="C61" s="16" t="s">
        <v>103</v>
      </c>
      <c r="D61" s="17" t="s">
        <v>19</v>
      </c>
      <c r="E61" s="18" t="s">
        <v>19</v>
      </c>
      <c r="F61" s="18"/>
      <c r="G61" s="19">
        <f>VLOOKUP(B61,'[1]Brokers'!$B$7:$I$69,7,0)</f>
        <v>10038385</v>
      </c>
      <c r="H61" s="19">
        <f>VLOOKUP(B61,'[2]Brokers'!$B$9:$AC$69,28,0)</f>
        <v>0</v>
      </c>
      <c r="I61" s="19">
        <f>VLOOKUP(B61,'[1]Brokers'!$B$7:$U$60,17,0)</f>
        <v>0</v>
      </c>
      <c r="J61" s="19">
        <f>VLOOKUP(B61,'[1]Brokers'!$B$7:$O$59,12,0)</f>
        <v>0</v>
      </c>
      <c r="K61" s="19">
        <v>0</v>
      </c>
      <c r="L61" s="19">
        <f>VLOOKUP(B61,'[3]Brokers'!$B$9:$W$69,22,0)</f>
        <v>0</v>
      </c>
      <c r="M61" s="20">
        <f t="shared" si="3"/>
        <v>10038385</v>
      </c>
      <c r="N61" s="20">
        <f>+VLOOKUP(B61,'[4]Sheet1'!$B$16:$N$67,13,0)+M61</f>
        <v>56644363.55</v>
      </c>
      <c r="O61" s="21">
        <f t="shared" si="4"/>
        <v>4.222491245155506E-05</v>
      </c>
    </row>
    <row r="62" spans="1:15" ht="15">
      <c r="A62" s="14">
        <f t="shared" si="2"/>
        <v>47</v>
      </c>
      <c r="B62" s="15" t="s">
        <v>112</v>
      </c>
      <c r="C62" s="16" t="s">
        <v>113</v>
      </c>
      <c r="D62" s="17" t="s">
        <v>19</v>
      </c>
      <c r="E62" s="18"/>
      <c r="F62" s="18"/>
      <c r="G62" s="19">
        <f>VLOOKUP(B62,'[1]Brokers'!$B$7:$I$69,7,0)</f>
        <v>0</v>
      </c>
      <c r="H62" s="19">
        <f>VLOOKUP(B62,'[2]Brokers'!$B$9:$AC$69,28,0)</f>
        <v>0</v>
      </c>
      <c r="I62" s="19">
        <f>VLOOKUP(B62,'[1]Brokers'!$B$7:$U$60,17,0)</f>
        <v>0</v>
      </c>
      <c r="J62" s="19">
        <f>VLOOKUP(B62,'[1]Brokers'!$B$7:$O$59,12,0)</f>
        <v>0</v>
      </c>
      <c r="K62" s="19">
        <v>0</v>
      </c>
      <c r="L62" s="19">
        <f>VLOOKUP(B62,'[3]Brokers'!$B$9:$W$69,22,0)</f>
        <v>0</v>
      </c>
      <c r="M62" s="20">
        <f t="shared" si="3"/>
        <v>0</v>
      </c>
      <c r="N62" s="20">
        <f>+VLOOKUP(B62,'[4]Sheet1'!$B$16:$N$67,13,0)+M62</f>
        <v>22821332.8</v>
      </c>
      <c r="O62" s="21">
        <f t="shared" si="4"/>
        <v>1.7011909378365715E-05</v>
      </c>
    </row>
    <row r="63" spans="1:15" ht="15">
      <c r="A63" s="14">
        <f t="shared" si="2"/>
        <v>48</v>
      </c>
      <c r="B63" s="15" t="s">
        <v>108</v>
      </c>
      <c r="C63" s="16" t="s">
        <v>109</v>
      </c>
      <c r="D63" s="17" t="s">
        <v>19</v>
      </c>
      <c r="E63" s="18"/>
      <c r="F63" s="18"/>
      <c r="G63" s="19">
        <f>VLOOKUP(B63,'[1]Brokers'!$B$7:$I$69,7,0)</f>
        <v>0</v>
      </c>
      <c r="H63" s="19">
        <f>VLOOKUP(B63,'[2]Brokers'!$B$9:$AC$69,28,0)</f>
        <v>0</v>
      </c>
      <c r="I63" s="19">
        <f>VLOOKUP(B63,'[1]Brokers'!$B$7:$U$60,17,0)</f>
        <v>0</v>
      </c>
      <c r="J63" s="19">
        <f>VLOOKUP(B63,'[1]Brokers'!$B$7:$O$59,12,0)</f>
        <v>0</v>
      </c>
      <c r="K63" s="19"/>
      <c r="L63" s="19">
        <f>VLOOKUP(B63,'[3]Brokers'!$B$9:$W$69,22,0)</f>
        <v>0</v>
      </c>
      <c r="M63" s="20">
        <f t="shared" si="3"/>
        <v>0</v>
      </c>
      <c r="N63" s="20">
        <f>+VLOOKUP(B63,'[4]Sheet1'!$B$16:$N$67,13,0)+M63</f>
        <v>13446480.86</v>
      </c>
      <c r="O63" s="21">
        <f t="shared" si="4"/>
        <v>1.0023529995068871E-05</v>
      </c>
    </row>
    <row r="64" spans="1:15" ht="15">
      <c r="A64" s="14">
        <f t="shared" si="2"/>
        <v>49</v>
      </c>
      <c r="B64" s="15" t="s">
        <v>114</v>
      </c>
      <c r="C64" s="16" t="s">
        <v>115</v>
      </c>
      <c r="D64" s="17" t="s">
        <v>19</v>
      </c>
      <c r="E64" s="18"/>
      <c r="F64" s="18"/>
      <c r="G64" s="19">
        <f>VLOOKUP(B64,'[1]Brokers'!$B$7:$I$69,7,0)</f>
        <v>1374250</v>
      </c>
      <c r="H64" s="19">
        <f>VLOOKUP(B64,'[2]Brokers'!$B$9:$AC$69,28,0)</f>
        <v>0</v>
      </c>
      <c r="I64" s="19">
        <f>VLOOKUP(B64,'[1]Brokers'!$B$7:$U$60,17,0)</f>
        <v>0</v>
      </c>
      <c r="J64" s="19">
        <f>VLOOKUP(B64,'[1]Brokers'!$B$7:$O$59,12,0)</f>
        <v>0</v>
      </c>
      <c r="K64" s="19">
        <v>0</v>
      </c>
      <c r="L64" s="19">
        <f>VLOOKUP(B64,'[3]Brokers'!$B$9:$W$69,22,0)</f>
        <v>0</v>
      </c>
      <c r="M64" s="20">
        <f t="shared" si="3"/>
        <v>1374250</v>
      </c>
      <c r="N64" s="20">
        <f>+VLOOKUP(B64,'[4]Sheet1'!$B$16:$N$67,13,0)+M64</f>
        <v>7403972.590000001</v>
      </c>
      <c r="O64" s="21">
        <f t="shared" si="4"/>
        <v>5.519209234834159E-06</v>
      </c>
    </row>
    <row r="65" spans="1:15" ht="15">
      <c r="A65" s="14">
        <f t="shared" si="2"/>
        <v>50</v>
      </c>
      <c r="B65" s="15" t="s">
        <v>116</v>
      </c>
      <c r="C65" s="16" t="s">
        <v>117</v>
      </c>
      <c r="D65" s="17" t="s">
        <v>19</v>
      </c>
      <c r="E65" s="17"/>
      <c r="F65" s="18"/>
      <c r="G65" s="19">
        <f>VLOOKUP(B65,'[1]Brokers'!$B$7:$I$69,7,0)</f>
        <v>0</v>
      </c>
      <c r="H65" s="19">
        <f>VLOOKUP(B65,'[2]Brokers'!$B$9:$AC$69,28,0)</f>
        <v>0</v>
      </c>
      <c r="I65" s="19">
        <f>VLOOKUP(B65,'[1]Brokers'!$B$7:$U$60,17,0)</f>
        <v>0</v>
      </c>
      <c r="J65" s="19">
        <f>VLOOKUP(B65,'[1]Brokers'!$B$7:$O$59,12,0)</f>
        <v>0</v>
      </c>
      <c r="K65" s="19">
        <v>0</v>
      </c>
      <c r="L65" s="19">
        <f>VLOOKUP(B65,'[3]Brokers'!$B$9:$W$69,22,0)</f>
        <v>0</v>
      </c>
      <c r="M65" s="20">
        <f t="shared" si="3"/>
        <v>0</v>
      </c>
      <c r="N65" s="20">
        <f>+VLOOKUP(B65,'[4]Sheet1'!$B$16:$N$67,13,0)+M65</f>
        <v>3000000</v>
      </c>
      <c r="O65" s="21">
        <f t="shared" si="4"/>
        <v>2.2363167209540515E-06</v>
      </c>
    </row>
    <row r="66" spans="1:15" ht="15">
      <c r="A66" s="14">
        <f t="shared" si="2"/>
        <v>51</v>
      </c>
      <c r="B66" s="15" t="s">
        <v>118</v>
      </c>
      <c r="C66" s="16" t="s">
        <v>119</v>
      </c>
      <c r="D66" s="17" t="s">
        <v>19</v>
      </c>
      <c r="E66" s="18"/>
      <c r="F66" s="18"/>
      <c r="G66" s="19">
        <f>VLOOKUP(B66,'[1]Brokers'!$B$7:$I$69,7,0)</f>
        <v>0</v>
      </c>
      <c r="H66" s="19">
        <f>VLOOKUP(B66,'[2]Brokers'!$B$9:$AC$69,28,0)</f>
        <v>0</v>
      </c>
      <c r="I66" s="19">
        <f>VLOOKUP(B66,'[1]Brokers'!$B$7:$U$60,17,0)</f>
        <v>0</v>
      </c>
      <c r="J66" s="19">
        <f>VLOOKUP(B66,'[1]Brokers'!$B$7:$O$59,12,0)</f>
        <v>0</v>
      </c>
      <c r="K66" s="19">
        <v>0</v>
      </c>
      <c r="L66" s="19">
        <f>VLOOKUP(B66,'[3]Brokers'!$B$9:$W$69,22,0)</f>
        <v>0</v>
      </c>
      <c r="M66" s="20">
        <f t="shared" si="3"/>
        <v>0</v>
      </c>
      <c r="N66" s="20">
        <f>+VLOOKUP(B66,'[4]Sheet1'!$B$16:$N$67,13,0)+M66</f>
        <v>420000</v>
      </c>
      <c r="O66" s="21">
        <f t="shared" si="4"/>
        <v>3.130843409335672E-07</v>
      </c>
    </row>
    <row r="67" spans="1:15" ht="15">
      <c r="A67" s="14">
        <f t="shared" si="2"/>
        <v>52</v>
      </c>
      <c r="B67" s="15" t="s">
        <v>120</v>
      </c>
      <c r="C67" s="16" t="s">
        <v>121</v>
      </c>
      <c r="D67" s="17" t="s">
        <v>19</v>
      </c>
      <c r="E67" s="18"/>
      <c r="F67" s="18"/>
      <c r="G67" s="19">
        <f>VLOOKUP(B67,'[1]Brokers'!$B$7:$I$69,7,0)</f>
        <v>0</v>
      </c>
      <c r="H67" s="19">
        <f>VLOOKUP(B67,'[2]Brokers'!$B$9:$AC$69,28,0)</f>
        <v>0</v>
      </c>
      <c r="I67" s="19">
        <f>VLOOKUP(B67,'[1]Brokers'!$B$7:$U$60,17,0)</f>
        <v>0</v>
      </c>
      <c r="J67" s="19">
        <f>VLOOKUP(B67,'[1]Brokers'!$B$7:$O$59,12,0)</f>
        <v>0</v>
      </c>
      <c r="K67" s="19">
        <v>0</v>
      </c>
      <c r="L67" s="19">
        <f>VLOOKUP(B67,'[3]Brokers'!$B$9:$W$69,22,0)</f>
        <v>0</v>
      </c>
      <c r="M67" s="20">
        <f t="shared" si="3"/>
        <v>0</v>
      </c>
      <c r="N67" s="20">
        <f>+VLOOKUP(B67,'[4]Sheet1'!$B$16:$N$67,13,0)+M67</f>
        <v>0</v>
      </c>
      <c r="O67" s="21">
        <f t="shared" si="4"/>
        <v>0</v>
      </c>
    </row>
    <row r="68" spans="1:16" ht="16.5" thickBot="1">
      <c r="A68" s="47" t="s">
        <v>8</v>
      </c>
      <c r="B68" s="48"/>
      <c r="C68" s="48"/>
      <c r="D68" s="24">
        <f>COUNTA(D16:D67)</f>
        <v>52</v>
      </c>
      <c r="E68" s="24">
        <f>COUNTA(E16:E67)</f>
        <v>17</v>
      </c>
      <c r="F68" s="24">
        <f>COUNTA(F16:F67)</f>
        <v>13</v>
      </c>
      <c r="G68" s="25">
        <f aca="true" t="shared" si="5" ref="G68:O68">SUM(G16:G67)</f>
        <v>11168752853.819996</v>
      </c>
      <c r="H68" s="25">
        <f t="shared" si="5"/>
        <v>0</v>
      </c>
      <c r="I68" s="25">
        <f t="shared" si="5"/>
        <v>27012665452</v>
      </c>
      <c r="J68" s="25">
        <f t="shared" si="5"/>
        <v>10000000000</v>
      </c>
      <c r="K68" s="25">
        <f t="shared" si="5"/>
        <v>0</v>
      </c>
      <c r="L68" s="25">
        <f t="shared" si="5"/>
        <v>0</v>
      </c>
      <c r="M68" s="25">
        <f t="shared" si="5"/>
        <v>48181418305.820015</v>
      </c>
      <c r="N68" s="25">
        <f t="shared" si="5"/>
        <v>1341491557027.8203</v>
      </c>
      <c r="O68" s="26">
        <f t="shared" si="5"/>
        <v>0.9999999999999994</v>
      </c>
      <c r="P68" s="27"/>
    </row>
    <row r="69" spans="12:16" ht="15">
      <c r="L69" s="28"/>
      <c r="M69" s="29"/>
      <c r="O69" s="28"/>
      <c r="P69" s="27"/>
    </row>
    <row r="70" spans="2:16" ht="15">
      <c r="B70" s="49" t="s">
        <v>122</v>
      </c>
      <c r="C70" s="49"/>
      <c r="D70" s="49"/>
      <c r="E70" s="49"/>
      <c r="F70" s="49"/>
      <c r="H70" s="30"/>
      <c r="I70" s="30"/>
      <c r="L70" s="28"/>
      <c r="M70" s="28"/>
      <c r="P70" s="27"/>
    </row>
    <row r="71" spans="3:16" ht="15">
      <c r="C71" s="31"/>
      <c r="D71" s="31"/>
      <c r="E71" s="31"/>
      <c r="F71" s="31"/>
      <c r="M71" s="28"/>
      <c r="N71" s="28"/>
      <c r="P71" s="27"/>
    </row>
    <row r="72" ht="15">
      <c r="P72" s="27"/>
    </row>
    <row r="73" ht="15">
      <c r="P73" s="27"/>
    </row>
  </sheetData>
  <mergeCells count="16">
    <mergeCell ref="C71:F71"/>
    <mergeCell ref="D9:L9"/>
    <mergeCell ref="L11:O11"/>
    <mergeCell ref="A12:A15"/>
    <mergeCell ref="B12:B15"/>
    <mergeCell ref="C12:C15"/>
    <mergeCell ref="D12:F14"/>
    <mergeCell ref="G12:M13"/>
    <mergeCell ref="N12:O13"/>
    <mergeCell ref="G14:I14"/>
    <mergeCell ref="J14:L14"/>
    <mergeCell ref="M14:M15"/>
    <mergeCell ref="N14:N15"/>
    <mergeCell ref="O14:O15"/>
    <mergeCell ref="A68:C68"/>
    <mergeCell ref="B70:F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Ариунсанаа . С</dc:creator>
  <cp:keywords/>
  <dc:description/>
  <cp:lastModifiedBy>Ариунсанаа . С</cp:lastModifiedBy>
  <cp:lastPrinted>2021-08-19T19:23:49Z</cp:lastPrinted>
  <dcterms:created xsi:type="dcterms:W3CDTF">2021-07-09T01:05:16Z</dcterms:created>
  <dcterms:modified xsi:type="dcterms:W3CDTF">2021-09-07T07:38:22Z</dcterms:modified>
  <cp:category/>
  <cp:version/>
  <cp:contentType/>
  <cp:contentStatus/>
</cp:coreProperties>
</file>