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minimized="1" xWindow="0" yWindow="0" windowWidth="20490" windowHeight="71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'Sheet1'!$A$1:$O$71</definedName>
  </definedNames>
  <calcPr calcId="152511"/>
</workbook>
</file>

<file path=xl/sharedStrings.xml><?xml version="1.0" encoding="utf-8"?>
<sst xmlns="http://schemas.openxmlformats.org/spreadsheetml/2006/main" count="211" uniqueCount="122">
  <si>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</si>
  <si>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</si>
  <si>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</si>
  <si>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</si>
  <si>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</si>
  <si>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</si>
  <si>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</si>
  <si>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</si>
  <si>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</si>
  <si>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</si>
  <si>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</si>
  <si>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</si>
  <si>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</si>
  <si>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</si>
  <si>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</si>
  <si>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</si>
  <si>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</si>
  <si>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</si>
  <si>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</si>
  <si>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</si>
  <si>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</si>
  <si>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</si>
  <si>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</si>
  <si>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</si>
  <si>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</si>
  <si>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</si>
  <si>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</si>
  <si>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</si>
  <si>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</si>
  <si>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</si>
  <si>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</si>
  <si>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</si>
  <si>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</si>
  <si>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</si>
  <si>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</si>
  <si>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</si>
  <si>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</si>
  <si>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</si>
  <si>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</si>
  <si>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</si>
  <si>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</si>
  <si>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</si>
  <si>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</si>
  <si>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</si>
  <si>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</si>
  <si>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</si>
  <si>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</si>
  <si>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</si>
  <si>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</si>
  <si>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</si>
  <si>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</si>
  <si>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</si>
  <si>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</si>
  <si>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</si>
  <si>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</si>
  <si>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</si>
  <si>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</si>
  <si>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</si>
  <si>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</si>
  <si>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</si>
  <si>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</si>
  <si>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Corporate Bonds</t>
  </si>
  <si>
    <t xml:space="preserve">Government securities </t>
  </si>
  <si>
    <t>SILS</t>
  </si>
  <si>
    <t>INVC</t>
  </si>
  <si>
    <t>CTRL</t>
  </si>
  <si>
    <t>DOMI</t>
  </si>
  <si>
    <t>DOMIXSEC</t>
  </si>
  <si>
    <t>MONGOL KHUVITSAA</t>
  </si>
  <si>
    <t>RISM</t>
  </si>
  <si>
    <t>RHINOS INVESTMENT</t>
  </si>
  <si>
    <t>MOHU</t>
  </si>
  <si>
    <t>ARD SECURITIES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</si>
  <si>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</si>
  <si>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</si>
  <si>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</si>
  <si>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</si>
  <si>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</si>
  <si>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</si>
  <si>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</si>
  <si>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</si>
  <si>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</si>
  <si>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</si>
  <si>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</si>
  <si>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</si>
  <si>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</si>
  <si>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</si>
  <si>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</si>
  <si>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</si>
  <si>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</si>
  <si>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</si>
  <si>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</si>
  <si>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</si>
  <si>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</si>
  <si>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</si>
  <si>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</si>
  <si>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</si>
  <si>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</si>
  <si>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</si>
  <si>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</si>
  <si>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</si>
  <si>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</si>
  <si>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</si>
  <si>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</si>
  <si>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</si>
  <si>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</si>
  <si>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</si>
  <si>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</si>
  <si>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</si>
  <si>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</si>
  <si>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</si>
  <si>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</si>
  <si>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</si>
  <si>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</si>
  <si>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IPOs</t>
  </si>
  <si>
    <t>Equity / Investment fund</t>
  </si>
  <si>
    <t>Trading value in 2021</t>
  </si>
  <si>
    <t>Trading value of April</t>
  </si>
  <si>
    <t>As of April 30, 2021</t>
  </si>
  <si>
    <t>ULZII &amp; CO CAPITAL</t>
  </si>
  <si>
    <t>ETT bond by MNT</t>
  </si>
  <si>
    <t>ETT bond by USD /1$=2850 mnt/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</si>
</sst>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3" borderId="2" xfId="18" applyFont="1" applyFill="1" applyBorder="1" applyAlignment="1">
      <alignment horizontal="center" vertical="center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2" fillId="3" borderId="2" xfId="18" applyFont="1" applyFill="1" applyBorder="1" applyAlignment="1">
      <alignment horizontal="left" vertical="center"/>
    </xf>
    <xf numFmtId="43" fontId="2" fillId="2" borderId="2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3" borderId="3" xfId="18" applyFont="1" applyFill="1" applyBorder="1" applyAlignment="1">
      <alignment horizontal="center" vertical="center"/>
    </xf>
    <xf numFmtId="9" fontId="8" fillId="3" borderId="5" xfId="15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18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4119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0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105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22080</v>
          </cell>
          <cell r="AC11">
            <v>11720855.22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168035</v>
          </cell>
          <cell r="AC12">
            <v>111396693.04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3912</v>
          </cell>
          <cell r="AC17">
            <v>2358570</v>
          </cell>
          <cell r="AD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1830900</v>
          </cell>
          <cell r="AC20">
            <v>195776304.95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7331118</v>
          </cell>
          <cell r="AC21">
            <v>273419703.95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127781</v>
          </cell>
          <cell r="AC23">
            <v>18642617.15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16928</v>
          </cell>
          <cell r="AC26">
            <v>7941347.2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11351</v>
          </cell>
          <cell r="AC27">
            <v>6262708.83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1041740</v>
          </cell>
          <cell r="AC31">
            <v>225982732.43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109802</v>
          </cell>
          <cell r="AC32">
            <v>18348648.74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63117</v>
          </cell>
          <cell r="AC33">
            <v>25278061.14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438962</v>
          </cell>
          <cell r="AC34">
            <v>82625841.22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2404238</v>
          </cell>
          <cell r="AC37">
            <v>5429057502</v>
          </cell>
          <cell r="AD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140469</v>
          </cell>
          <cell r="AC40">
            <v>45453289.17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924241</v>
          </cell>
          <cell r="AC42">
            <v>272888265.15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366457</v>
          </cell>
          <cell r="AC47">
            <v>93213655.78999999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5959</v>
          </cell>
          <cell r="AC48">
            <v>5652426.1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1644542</v>
          </cell>
          <cell r="AC49">
            <v>66248308.89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85415</v>
          </cell>
          <cell r="AC50">
            <v>19256345.2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456130</v>
          </cell>
          <cell r="AC55">
            <v>9211799.559999999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766773</v>
          </cell>
          <cell r="AC57">
            <v>158963581.49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47101458</v>
          </cell>
          <cell r="AC63">
            <v>10270255912.579998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3861</v>
          </cell>
          <cell r="E11">
            <v>1296509</v>
          </cell>
          <cell r="F11">
            <v>0</v>
          </cell>
          <cell r="G11">
            <v>0</v>
          </cell>
          <cell r="H11">
            <v>1296509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3861</v>
          </cell>
          <cell r="O11">
            <v>1296509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1315186</v>
          </cell>
          <cell r="E12">
            <v>311681692.44</v>
          </cell>
          <cell r="F12">
            <v>1533856</v>
          </cell>
          <cell r="G12">
            <v>177618906.86</v>
          </cell>
          <cell r="H12">
            <v>489300599.3</v>
          </cell>
          <cell r="I12">
            <v>5</v>
          </cell>
          <cell r="J12">
            <v>500000</v>
          </cell>
          <cell r="K12">
            <v>5</v>
          </cell>
          <cell r="L12">
            <v>500000</v>
          </cell>
          <cell r="M12">
            <v>1000000</v>
          </cell>
          <cell r="N12">
            <v>2849052</v>
          </cell>
          <cell r="O12">
            <v>490300599.3</v>
          </cell>
        </row>
        <row r="13">
          <cell r="B13" t="str">
            <v>ARGB</v>
          </cell>
          <cell r="C13" t="str">
            <v>Аргай бэст ХХК</v>
          </cell>
          <cell r="D13">
            <v>37425</v>
          </cell>
          <cell r="E13">
            <v>26189199.27</v>
          </cell>
          <cell r="F13">
            <v>211006</v>
          </cell>
          <cell r="G13">
            <v>21066659.22</v>
          </cell>
          <cell r="H13">
            <v>47255858.489999995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248431</v>
          </cell>
          <cell r="O13">
            <v>47255858.489999995</v>
          </cell>
        </row>
        <row r="14">
          <cell r="B14" t="str">
            <v>BATS</v>
          </cell>
          <cell r="C14" t="str">
            <v>Батс ХХК</v>
          </cell>
          <cell r="D14">
            <v>90</v>
          </cell>
          <cell r="E14">
            <v>630000</v>
          </cell>
          <cell r="F14">
            <v>9858</v>
          </cell>
          <cell r="G14">
            <v>15051765.6</v>
          </cell>
          <cell r="H14">
            <v>15681765.6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9948</v>
          </cell>
          <cell r="O14">
            <v>15681765.6</v>
          </cell>
        </row>
        <row r="15">
          <cell r="B15" t="str">
            <v>BDSC</v>
          </cell>
          <cell r="C15" t="str">
            <v>БиДиСек ХК</v>
          </cell>
          <cell r="D15">
            <v>2408503</v>
          </cell>
          <cell r="E15">
            <v>1749831309.44</v>
          </cell>
          <cell r="F15">
            <v>4052088</v>
          </cell>
          <cell r="G15">
            <v>2128255121.21</v>
          </cell>
          <cell r="H15">
            <v>3878086430.65</v>
          </cell>
          <cell r="I15">
            <v>10</v>
          </cell>
          <cell r="J15">
            <v>1020000</v>
          </cell>
          <cell r="K15">
            <v>0</v>
          </cell>
          <cell r="L15">
            <v>0</v>
          </cell>
          <cell r="M15">
            <v>1020000</v>
          </cell>
          <cell r="N15">
            <v>6460601</v>
          </cell>
          <cell r="O15">
            <v>3879106430.65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245348</v>
          </cell>
          <cell r="E17">
            <v>89594183.8</v>
          </cell>
          <cell r="F17">
            <v>197858</v>
          </cell>
          <cell r="G17">
            <v>53961879.36</v>
          </cell>
          <cell r="H17">
            <v>143556063.16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443206</v>
          </cell>
          <cell r="O17">
            <v>143556063.16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25387</v>
          </cell>
          <cell r="G19">
            <v>16460372</v>
          </cell>
          <cell r="H19">
            <v>16460372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25387</v>
          </cell>
          <cell r="O19">
            <v>16460372</v>
          </cell>
        </row>
        <row r="20">
          <cell r="B20" t="str">
            <v>BUMB</v>
          </cell>
          <cell r="C20" t="str">
            <v>Бумбат-Алтай ХХК</v>
          </cell>
          <cell r="D20">
            <v>2014169</v>
          </cell>
          <cell r="E20">
            <v>614953031.49</v>
          </cell>
          <cell r="F20">
            <v>1516716</v>
          </cell>
          <cell r="G20">
            <v>667981803</v>
          </cell>
          <cell r="H20">
            <v>1282934834.49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3530885</v>
          </cell>
          <cell r="O20">
            <v>1282934834.49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324659</v>
          </cell>
          <cell r="E21">
            <v>88095865.3</v>
          </cell>
          <cell r="F21">
            <v>2353579</v>
          </cell>
          <cell r="G21">
            <v>154079126.67</v>
          </cell>
          <cell r="H21">
            <v>242174991.96999997</v>
          </cell>
          <cell r="I21">
            <v>44</v>
          </cell>
          <cell r="J21">
            <v>4953195.85</v>
          </cell>
          <cell r="K21">
            <v>41</v>
          </cell>
          <cell r="L21">
            <v>4141000</v>
          </cell>
          <cell r="M21">
            <v>9094195.85</v>
          </cell>
          <cell r="N21">
            <v>2678323</v>
          </cell>
          <cell r="O21">
            <v>251269187.81999996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1096</v>
          </cell>
          <cell r="E22">
            <v>787508.74</v>
          </cell>
          <cell r="F22">
            <v>20250</v>
          </cell>
          <cell r="G22">
            <v>1462451.56</v>
          </cell>
          <cell r="H22">
            <v>2249960.3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21346</v>
          </cell>
          <cell r="O22">
            <v>2249960.3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50</v>
          </cell>
          <cell r="E24">
            <v>1350000</v>
          </cell>
          <cell r="F24">
            <v>18448</v>
          </cell>
          <cell r="G24">
            <v>13677806.33</v>
          </cell>
          <cell r="H24">
            <v>15027806.33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18498</v>
          </cell>
          <cell r="O24">
            <v>15027806.33</v>
          </cell>
        </row>
        <row r="25">
          <cell r="B25" t="str">
            <v>DOMI</v>
          </cell>
          <cell r="C25" t="str">
            <v>Домикс сек ҮЦК ХХК</v>
          </cell>
          <cell r="D25">
            <v>20511</v>
          </cell>
          <cell r="E25">
            <v>6247622.25</v>
          </cell>
          <cell r="F25">
            <v>2675</v>
          </cell>
          <cell r="G25">
            <v>1875237.5</v>
          </cell>
          <cell r="H25">
            <v>8122859.75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23186</v>
          </cell>
          <cell r="O25">
            <v>8122859.75</v>
          </cell>
        </row>
        <row r="26">
          <cell r="B26" t="str">
            <v>DRBR</v>
          </cell>
          <cell r="C26" t="str">
            <v>Дархан брокер ХХК</v>
          </cell>
          <cell r="D26">
            <v>34277</v>
          </cell>
          <cell r="E26">
            <v>8683870.37</v>
          </cell>
          <cell r="F26">
            <v>19644</v>
          </cell>
          <cell r="G26">
            <v>2266786.98</v>
          </cell>
          <cell r="H26">
            <v>10950657.35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53921</v>
          </cell>
          <cell r="O26">
            <v>10950657.35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1000</v>
          </cell>
          <cell r="E29">
            <v>85000</v>
          </cell>
          <cell r="F29">
            <v>0</v>
          </cell>
          <cell r="G29">
            <v>0</v>
          </cell>
          <cell r="H29">
            <v>85000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1000</v>
          </cell>
          <cell r="O29">
            <v>85000</v>
          </cell>
        </row>
        <row r="30">
          <cell r="B30" t="str">
            <v>GAUL</v>
          </cell>
          <cell r="C30" t="str">
            <v>Гаүли ХХК</v>
          </cell>
          <cell r="D30">
            <v>104496</v>
          </cell>
          <cell r="E30">
            <v>32178188.28</v>
          </cell>
          <cell r="F30">
            <v>544577</v>
          </cell>
          <cell r="G30">
            <v>56131876.46</v>
          </cell>
          <cell r="H30">
            <v>88310064.74000001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649073</v>
          </cell>
          <cell r="O30">
            <v>88310064.74000001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58838</v>
          </cell>
          <cell r="E31">
            <v>16480741.81</v>
          </cell>
          <cell r="F31">
            <v>50250</v>
          </cell>
          <cell r="G31">
            <v>30594533.45</v>
          </cell>
          <cell r="H31">
            <v>47075275.26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109088</v>
          </cell>
          <cell r="O31">
            <v>47075275.26</v>
          </cell>
        </row>
        <row r="32">
          <cell r="B32" t="str">
            <v>GDSC</v>
          </cell>
          <cell r="C32" t="str">
            <v>Гүүдсек ХХК</v>
          </cell>
          <cell r="D32">
            <v>298815</v>
          </cell>
          <cell r="E32">
            <v>36765288.81</v>
          </cell>
          <cell r="F32">
            <v>173470</v>
          </cell>
          <cell r="G32">
            <v>34609824.42</v>
          </cell>
          <cell r="H32">
            <v>71375113.23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472285</v>
          </cell>
          <cell r="O32">
            <v>71375113.23</v>
          </cell>
        </row>
        <row r="33">
          <cell r="B33" t="str">
            <v>GLMT</v>
          </cell>
          <cell r="C33" t="str">
            <v>Голомт Капитал ХХК</v>
          </cell>
          <cell r="D33">
            <v>6220763</v>
          </cell>
          <cell r="E33">
            <v>1248873985.39</v>
          </cell>
          <cell r="F33">
            <v>9051121</v>
          </cell>
          <cell r="G33">
            <v>1725755490.61</v>
          </cell>
          <cell r="H33">
            <v>2974629476</v>
          </cell>
          <cell r="I33">
            <v>0</v>
          </cell>
          <cell r="J33">
            <v>0</v>
          </cell>
          <cell r="K33">
            <v>13</v>
          </cell>
          <cell r="L33">
            <v>1703247</v>
          </cell>
          <cell r="M33">
            <v>1703247</v>
          </cell>
          <cell r="N33">
            <v>15271897</v>
          </cell>
          <cell r="O33">
            <v>2976332723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 t="str">
            <v>HUN</v>
          </cell>
          <cell r="C35" t="str">
            <v>Хүннү Эмпайр ХХК</v>
          </cell>
          <cell r="D35">
            <v>27548</v>
          </cell>
          <cell r="E35">
            <v>5960213.81</v>
          </cell>
          <cell r="F35">
            <v>1106</v>
          </cell>
          <cell r="G35">
            <v>7586175</v>
          </cell>
          <cell r="H35">
            <v>13546388.809999999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28654</v>
          </cell>
          <cell r="O35">
            <v>13546388.809999999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207449</v>
          </cell>
          <cell r="E36">
            <v>212551710.1</v>
          </cell>
          <cell r="F36">
            <v>86017</v>
          </cell>
          <cell r="G36">
            <v>207028712.65</v>
          </cell>
          <cell r="H36">
            <v>419580422.75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293466</v>
          </cell>
          <cell r="O36">
            <v>419580422.75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2597</v>
          </cell>
          <cell r="E37">
            <v>17752600</v>
          </cell>
          <cell r="F37">
            <v>19237</v>
          </cell>
          <cell r="G37">
            <v>4266569.3100000005</v>
          </cell>
          <cell r="H37">
            <v>22019169.310000002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21834</v>
          </cell>
          <cell r="O37">
            <v>22019169.310000002</v>
          </cell>
        </row>
        <row r="38">
          <cell r="B38" t="str">
            <v>MERG</v>
          </cell>
          <cell r="C38" t="str">
            <v>Мэргэн санаа ХХК</v>
          </cell>
          <cell r="D38">
            <v>26714</v>
          </cell>
          <cell r="E38">
            <v>5774548.3</v>
          </cell>
          <cell r="F38">
            <v>1160</v>
          </cell>
          <cell r="G38">
            <v>2110773.7</v>
          </cell>
          <cell r="H38">
            <v>7885322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27874</v>
          </cell>
          <cell r="O38">
            <v>7885322</v>
          </cell>
        </row>
        <row r="39">
          <cell r="B39" t="str">
            <v>MIBG</v>
          </cell>
          <cell r="C39" t="str">
            <v>Эм Ай Би Жи ХХК</v>
          </cell>
          <cell r="D39">
            <v>1392</v>
          </cell>
          <cell r="E39">
            <v>999456</v>
          </cell>
          <cell r="F39">
            <v>0</v>
          </cell>
          <cell r="G39">
            <v>0</v>
          </cell>
          <cell r="H39">
            <v>999456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1392</v>
          </cell>
          <cell r="O39">
            <v>999456</v>
          </cell>
        </row>
        <row r="40">
          <cell r="B40" t="str">
            <v>MICC</v>
          </cell>
          <cell r="C40" t="str">
            <v>Эм Ай Си Си ХХК</v>
          </cell>
          <cell r="D40">
            <v>1000</v>
          </cell>
          <cell r="E40">
            <v>722990</v>
          </cell>
          <cell r="F40">
            <v>0</v>
          </cell>
          <cell r="G40">
            <v>0</v>
          </cell>
          <cell r="H40">
            <v>722990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1000</v>
          </cell>
          <cell r="O40">
            <v>722990</v>
          </cell>
        </row>
        <row r="41">
          <cell r="B41" t="str">
            <v>MNET</v>
          </cell>
          <cell r="C41" t="str">
            <v>Ард секюритиз ХХК</v>
          </cell>
          <cell r="D41">
            <v>12583661</v>
          </cell>
          <cell r="E41">
            <v>8475447637.29</v>
          </cell>
          <cell r="F41">
            <v>8986491</v>
          </cell>
          <cell r="G41">
            <v>7333297862.14</v>
          </cell>
          <cell r="H41">
            <v>15808745499.43</v>
          </cell>
          <cell r="I41">
            <v>8</v>
          </cell>
          <cell r="J41">
            <v>1374172</v>
          </cell>
          <cell r="K41">
            <v>5</v>
          </cell>
          <cell r="L41">
            <v>690925</v>
          </cell>
          <cell r="M41">
            <v>2065097</v>
          </cell>
          <cell r="N41">
            <v>21570165</v>
          </cell>
          <cell r="O41">
            <v>15810810596.43</v>
          </cell>
        </row>
        <row r="42">
          <cell r="B42" t="str">
            <v>MOHU</v>
          </cell>
          <cell r="C42" t="str">
            <v>Монгол хувьцаа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37708</v>
          </cell>
          <cell r="G43">
            <v>73975175</v>
          </cell>
          <cell r="H43">
            <v>73975175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37708</v>
          </cell>
          <cell r="O43">
            <v>73975175</v>
          </cell>
        </row>
        <row r="44">
          <cell r="B44" t="str">
            <v>MSDQ</v>
          </cell>
          <cell r="C44" t="str">
            <v>Масдак ХХК</v>
          </cell>
          <cell r="D44">
            <v>869448</v>
          </cell>
          <cell r="E44">
            <v>35654825.75</v>
          </cell>
          <cell r="F44">
            <v>5027</v>
          </cell>
          <cell r="G44">
            <v>59050500</v>
          </cell>
          <cell r="H44">
            <v>94705325.75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874475</v>
          </cell>
          <cell r="O44">
            <v>94705325.75</v>
          </cell>
        </row>
        <row r="45">
          <cell r="B45" t="str">
            <v>MSEC</v>
          </cell>
          <cell r="C45" t="str">
            <v>Монсек ХХК</v>
          </cell>
          <cell r="D45">
            <v>122735</v>
          </cell>
          <cell r="E45">
            <v>32817538.11</v>
          </cell>
          <cell r="F45">
            <v>92853</v>
          </cell>
          <cell r="G45">
            <v>38248796.82</v>
          </cell>
          <cell r="H45">
            <v>71066334.93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215588</v>
          </cell>
          <cell r="O45">
            <v>71066334.93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250588</v>
          </cell>
          <cell r="E46">
            <v>181549798.47</v>
          </cell>
          <cell r="F46">
            <v>148077</v>
          </cell>
          <cell r="G46">
            <v>67100655.82</v>
          </cell>
          <cell r="H46">
            <v>248650454.29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398665</v>
          </cell>
          <cell r="O46">
            <v>248650454.29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503593</v>
          </cell>
          <cell r="E47">
            <v>170369202.75</v>
          </cell>
          <cell r="F47">
            <v>250403</v>
          </cell>
          <cell r="G47">
            <v>121063635.61</v>
          </cell>
          <cell r="H47">
            <v>291432838.36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753996</v>
          </cell>
          <cell r="O47">
            <v>291432838.36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2833461</v>
          </cell>
          <cell r="E48">
            <v>141576002.24</v>
          </cell>
          <cell r="F48">
            <v>250</v>
          </cell>
          <cell r="G48">
            <v>1457900</v>
          </cell>
          <cell r="H48">
            <v>143033902.24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2833711</v>
          </cell>
          <cell r="O48">
            <v>143033902.24</v>
          </cell>
        </row>
        <row r="49">
          <cell r="B49" t="str">
            <v>SANR</v>
          </cell>
          <cell r="C49" t="str">
            <v>Санар ХХК</v>
          </cell>
          <cell r="D49">
            <v>80</v>
          </cell>
          <cell r="E49">
            <v>57352</v>
          </cell>
          <cell r="F49">
            <v>2531</v>
          </cell>
          <cell r="G49">
            <v>1513200</v>
          </cell>
          <cell r="H49">
            <v>1570552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2611</v>
          </cell>
          <cell r="O49">
            <v>1570552</v>
          </cell>
        </row>
        <row r="50">
          <cell r="B50" t="str">
            <v>SECP</v>
          </cell>
          <cell r="C50" t="str">
            <v>СИКАП</v>
          </cell>
          <cell r="D50">
            <v>172130</v>
          </cell>
          <cell r="E50">
            <v>11726560.35</v>
          </cell>
          <cell r="F50">
            <v>11211</v>
          </cell>
          <cell r="G50">
            <v>439321.5</v>
          </cell>
          <cell r="H50">
            <v>12165881.85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183341</v>
          </cell>
          <cell r="O50">
            <v>12165881.85</v>
          </cell>
        </row>
        <row r="51">
          <cell r="B51" t="str">
            <v>SGC</v>
          </cell>
          <cell r="C51" t="str">
            <v>Эс Жи Капитал ХХК</v>
          </cell>
          <cell r="D51">
            <v>330000</v>
          </cell>
          <cell r="E51">
            <v>24750000</v>
          </cell>
          <cell r="F51">
            <v>334781</v>
          </cell>
          <cell r="G51">
            <v>25161166</v>
          </cell>
          <cell r="H51">
            <v>49911166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664781</v>
          </cell>
          <cell r="O51">
            <v>49911166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1136923</v>
          </cell>
          <cell r="E53">
            <v>218810284.74</v>
          </cell>
          <cell r="F53">
            <v>680337</v>
          </cell>
          <cell r="G53">
            <v>169558838.45</v>
          </cell>
          <cell r="H53">
            <v>388369123.19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1817260</v>
          </cell>
          <cell r="O53">
            <v>388369123.19</v>
          </cell>
        </row>
        <row r="54">
          <cell r="B54" t="str">
            <v>TABO</v>
          </cell>
          <cell r="C54" t="str">
            <v>Таван богд ХХК</v>
          </cell>
          <cell r="D54">
            <v>12707</v>
          </cell>
          <cell r="E54">
            <v>1389995</v>
          </cell>
          <cell r="F54">
            <v>50624</v>
          </cell>
          <cell r="G54">
            <v>3212186.27</v>
          </cell>
          <cell r="H54">
            <v>4602181.27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63331</v>
          </cell>
          <cell r="O54">
            <v>4602181.27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45923</v>
          </cell>
          <cell r="E55">
            <v>6143124</v>
          </cell>
          <cell r="F55">
            <v>41371</v>
          </cell>
          <cell r="G55">
            <v>9252336.84</v>
          </cell>
          <cell r="H55">
            <v>15395460.84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87294</v>
          </cell>
          <cell r="O55">
            <v>15395460.84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1587973</v>
          </cell>
          <cell r="E56">
            <v>372566741.46</v>
          </cell>
          <cell r="F56">
            <v>3834960</v>
          </cell>
          <cell r="G56">
            <v>1042849516.82</v>
          </cell>
          <cell r="H56">
            <v>1415416258.28</v>
          </cell>
          <cell r="I56">
            <v>0</v>
          </cell>
          <cell r="J56">
            <v>0</v>
          </cell>
          <cell r="K56">
            <v>3</v>
          </cell>
          <cell r="L56">
            <v>812195.85</v>
          </cell>
          <cell r="M56">
            <v>812195.85</v>
          </cell>
          <cell r="N56">
            <v>5422936</v>
          </cell>
          <cell r="O56">
            <v>1416228454.13</v>
          </cell>
        </row>
        <row r="57">
          <cell r="B57" t="str">
            <v>TNGR</v>
          </cell>
          <cell r="C57" t="str">
            <v>Тэнгэр капитал ХХК</v>
          </cell>
          <cell r="D57">
            <v>11923</v>
          </cell>
          <cell r="E57">
            <v>2705759.27</v>
          </cell>
          <cell r="F57">
            <v>58020</v>
          </cell>
          <cell r="G57">
            <v>15614449</v>
          </cell>
          <cell r="H57">
            <v>18320208.27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69943</v>
          </cell>
          <cell r="O57">
            <v>18320208.27</v>
          </cell>
        </row>
        <row r="58">
          <cell r="B58" t="str">
            <v>TTOL</v>
          </cell>
          <cell r="C58" t="str">
            <v>Апекс Капитал ҮЦК</v>
          </cell>
          <cell r="D58">
            <v>1343883</v>
          </cell>
          <cell r="E58">
            <v>275799947.05</v>
          </cell>
          <cell r="F58">
            <v>763309</v>
          </cell>
          <cell r="G58">
            <v>142816312.31</v>
          </cell>
          <cell r="H58">
            <v>418616259.36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2107192</v>
          </cell>
          <cell r="O58">
            <v>418616259.36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22</v>
          </cell>
          <cell r="E59">
            <v>254185</v>
          </cell>
          <cell r="F59">
            <v>130</v>
          </cell>
          <cell r="G59">
            <v>760000</v>
          </cell>
          <cell r="H59">
            <v>1014185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152</v>
          </cell>
          <cell r="O59">
            <v>1014185</v>
          </cell>
        </row>
        <row r="60">
          <cell r="B60" t="str">
            <v>ZGB</v>
          </cell>
          <cell r="C60" t="str">
            <v>Зэт жи би ХХК</v>
          </cell>
          <cell r="D60">
            <v>6</v>
          </cell>
          <cell r="E60">
            <v>4338</v>
          </cell>
          <cell r="F60">
            <v>14000</v>
          </cell>
          <cell r="G60">
            <v>9806943.54</v>
          </cell>
          <cell r="H60">
            <v>9811281.54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14006</v>
          </cell>
          <cell r="O60">
            <v>9811281.54</v>
          </cell>
        </row>
        <row r="61">
          <cell r="B61" t="str">
            <v>ZRGD</v>
          </cell>
          <cell r="C61" t="str">
            <v>Зэргэд ХХК</v>
          </cell>
          <cell r="D61">
            <v>40613</v>
          </cell>
          <cell r="E61">
            <v>8230556.93</v>
          </cell>
          <cell r="F61">
            <v>1070</v>
          </cell>
          <cell r="G61">
            <v>318695</v>
          </cell>
          <cell r="H61">
            <v>8549251.93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41683</v>
          </cell>
          <cell r="O61">
            <v>8549251.93</v>
          </cell>
        </row>
        <row r="62">
          <cell r="D62">
            <v>35201456</v>
          </cell>
          <cell r="E62">
            <v>14437339363.009998</v>
          </cell>
          <cell r="F62">
            <v>35201456</v>
          </cell>
          <cell r="G62">
            <v>14437339363.01</v>
          </cell>
          <cell r="H62">
            <v>28874678726.02</v>
          </cell>
          <cell r="I62">
            <v>67</v>
          </cell>
          <cell r="J62">
            <v>7847367.85</v>
          </cell>
          <cell r="K62">
            <v>67</v>
          </cell>
          <cell r="L62">
            <v>7847367.85</v>
          </cell>
          <cell r="M62">
            <v>15694735.7</v>
          </cell>
          <cell r="N62">
            <v>70403046</v>
          </cell>
          <cell r="O62">
            <v>28890373461.72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3878086430.65</v>
          </cell>
          <cell r="H16">
            <v>0</v>
          </cell>
          <cell r="I16">
            <v>1020000</v>
          </cell>
          <cell r="J16">
            <v>0</v>
          </cell>
          <cell r="K16">
            <v>0</v>
          </cell>
          <cell r="L16">
            <v>0</v>
          </cell>
          <cell r="M16">
            <v>3879106430.65</v>
          </cell>
          <cell r="N16">
            <v>470618327376.56006</v>
          </cell>
          <cell r="O16">
            <v>0.37954996304439603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1415416258.28</v>
          </cell>
          <cell r="H17">
            <v>0</v>
          </cell>
          <cell r="I17">
            <v>812195.85</v>
          </cell>
          <cell r="J17">
            <v>0</v>
          </cell>
          <cell r="K17">
            <v>0</v>
          </cell>
          <cell r="L17">
            <v>0</v>
          </cell>
          <cell r="M17">
            <v>1416228454.1299999</v>
          </cell>
          <cell r="N17">
            <v>197031163848.03</v>
          </cell>
          <cell r="O17">
            <v>0.15890407705536977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2974629476</v>
          </cell>
          <cell r="H18">
            <v>0</v>
          </cell>
          <cell r="I18">
            <v>1703247</v>
          </cell>
          <cell r="J18">
            <v>0</v>
          </cell>
          <cell r="K18">
            <v>0</v>
          </cell>
          <cell r="L18">
            <v>0</v>
          </cell>
          <cell r="M18">
            <v>2976332723</v>
          </cell>
          <cell r="N18">
            <v>167693673600.67</v>
          </cell>
          <cell r="O18">
            <v>0.13524362294328154</v>
          </cell>
        </row>
        <row r="19">
          <cell r="B19" t="str">
            <v>BULG</v>
          </cell>
          <cell r="C19" t="str">
            <v>"БУЛГАН БРОКЕР ҮЦК" ХХК</v>
          </cell>
          <cell r="D19" t="str">
            <v>●</v>
          </cell>
          <cell r="G19">
            <v>16460372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16460372</v>
          </cell>
          <cell r="N19">
            <v>150114854638.5</v>
          </cell>
          <cell r="O19">
            <v>0.12106644432669698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15808745499.43</v>
          </cell>
          <cell r="H20">
            <v>0</v>
          </cell>
          <cell r="I20">
            <v>2065097</v>
          </cell>
          <cell r="J20">
            <v>0</v>
          </cell>
          <cell r="K20">
            <v>0</v>
          </cell>
          <cell r="L20">
            <v>0</v>
          </cell>
          <cell r="M20">
            <v>15810810596.43</v>
          </cell>
          <cell r="N20">
            <v>152405140498.31</v>
          </cell>
          <cell r="O20">
            <v>0.12291354177888873</v>
          </cell>
        </row>
        <row r="21">
          <cell r="B21" t="str">
            <v>TNGR</v>
          </cell>
          <cell r="C21" t="str">
            <v>"ТЭНГЭР КАПИТАЛ  ҮЦК" ХХК</v>
          </cell>
          <cell r="D21" t="str">
            <v>●</v>
          </cell>
          <cell r="F21" t="str">
            <v>●</v>
          </cell>
          <cell r="G21">
            <v>18320208.27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18320208.27</v>
          </cell>
          <cell r="N21">
            <v>20858445277.59</v>
          </cell>
          <cell r="O21">
            <v>0.016822171330225913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G22">
            <v>419580422.75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419580422.75</v>
          </cell>
          <cell r="N22">
            <v>13459246977.3</v>
          </cell>
          <cell r="O22">
            <v>0.01085477635628104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388369123.19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388369123.19</v>
          </cell>
          <cell r="N23">
            <v>15898165839.17</v>
          </cell>
          <cell r="O23">
            <v>0.012821745150401881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F24" t="str">
            <v>●</v>
          </cell>
          <cell r="G24">
            <v>248650454.29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248650454.29</v>
          </cell>
          <cell r="N24">
            <v>8900365784.330002</v>
          </cell>
          <cell r="O24">
            <v>0.007178074690280991</v>
          </cell>
        </row>
        <row r="25">
          <cell r="B25" t="str">
            <v>BUMB</v>
          </cell>
          <cell r="C25" t="str">
            <v>"БУМБАТ-АЛТАЙ ҮЦК" ХХК</v>
          </cell>
          <cell r="D25" t="str">
            <v>●</v>
          </cell>
          <cell r="G25">
            <v>1282934834.49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1282934834.49</v>
          </cell>
          <cell r="N25">
            <v>9741870694.82</v>
          </cell>
          <cell r="O25">
            <v>0.007856741752523549</v>
          </cell>
        </row>
        <row r="26">
          <cell r="B26" t="str">
            <v>LFTI</v>
          </cell>
          <cell r="C26" t="str">
            <v>"ЛАЙФТАЙМ ИНВЕСТМЕНТ ҮЦК" ХХК</v>
          </cell>
          <cell r="D26" t="str">
            <v>●</v>
          </cell>
          <cell r="E26" t="str">
            <v>●</v>
          </cell>
          <cell r="G26">
            <v>22019169.310000002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22019169.310000002</v>
          </cell>
          <cell r="N26">
            <v>5804191651.610001</v>
          </cell>
          <cell r="O26">
            <v>0.004681034712675941</v>
          </cell>
        </row>
        <row r="27">
          <cell r="B27" t="str">
            <v>ARD</v>
          </cell>
          <cell r="C27" t="str">
            <v>"ӨЛЗИЙ ЭНД КО КАПИТАЛ ҮЦК" ХХК</v>
          </cell>
          <cell r="D27" t="str">
            <v>●</v>
          </cell>
          <cell r="E27" t="str">
            <v>●</v>
          </cell>
          <cell r="G27">
            <v>489300599.3</v>
          </cell>
          <cell r="H27">
            <v>0</v>
          </cell>
          <cell r="I27">
            <v>1000000</v>
          </cell>
          <cell r="J27">
            <v>0</v>
          </cell>
          <cell r="K27">
            <v>0</v>
          </cell>
          <cell r="L27">
            <v>0</v>
          </cell>
          <cell r="M27">
            <v>490300599.3</v>
          </cell>
          <cell r="N27">
            <v>6080506199.03</v>
          </cell>
          <cell r="O27">
            <v>0.004903880212226525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418616259.36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418616259.36</v>
          </cell>
          <cell r="N28">
            <v>4985512134.599999</v>
          </cell>
          <cell r="O28">
            <v>0.004020776149949541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242174991.96999997</v>
          </cell>
          <cell r="H29">
            <v>0</v>
          </cell>
          <cell r="I29">
            <v>9094195.85</v>
          </cell>
          <cell r="J29">
            <v>0</v>
          </cell>
          <cell r="K29">
            <v>0</v>
          </cell>
          <cell r="L29">
            <v>0</v>
          </cell>
          <cell r="M29">
            <v>251269187.81999996</v>
          </cell>
          <cell r="N29">
            <v>3774199750.4200006</v>
          </cell>
          <cell r="O29">
            <v>0.0030438622817336287</v>
          </cell>
        </row>
        <row r="30">
          <cell r="B30" t="str">
            <v>GDSC</v>
          </cell>
          <cell r="C30" t="str">
            <v>"ГҮҮДСЕК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71375113.23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71375113.23</v>
          </cell>
          <cell r="N30">
            <v>1602802897.15</v>
          </cell>
          <cell r="O30">
            <v>0.0012926478740679682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G31">
            <v>88310064.74000001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88310064.74000001</v>
          </cell>
          <cell r="N31">
            <v>1620733116.86</v>
          </cell>
          <cell r="O31">
            <v>0.001307108454611537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G32">
            <v>8549251.93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8549251.93</v>
          </cell>
          <cell r="N32">
            <v>925274649.1</v>
          </cell>
          <cell r="O32">
            <v>0.0007462266946327876</v>
          </cell>
        </row>
        <row r="33">
          <cell r="B33" t="str">
            <v>NSEC</v>
          </cell>
          <cell r="C33" t="str">
            <v>"НЭЙШНЛ СЕКЮРИТИС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291432838.36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291432838.36</v>
          </cell>
          <cell r="N33">
            <v>677833752.8</v>
          </cell>
          <cell r="O33">
            <v>0.0005466675666025031</v>
          </cell>
        </row>
        <row r="34">
          <cell r="B34" t="str">
            <v>MICC</v>
          </cell>
          <cell r="C34" t="str">
            <v>"ЭМ АЙ СИ СИ  ҮЦК" ХХК</v>
          </cell>
          <cell r="D34" t="str">
            <v>●</v>
          </cell>
          <cell r="E34" t="str">
            <v>●</v>
          </cell>
          <cell r="G34">
            <v>722990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722990</v>
          </cell>
          <cell r="N34">
            <v>663642229</v>
          </cell>
          <cell r="O34">
            <v>0.0005352222147738571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G35">
            <v>71066334.93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71066334.93</v>
          </cell>
          <cell r="N35">
            <v>789618635.71</v>
          </cell>
          <cell r="O35">
            <v>0.0006368211915450873</v>
          </cell>
        </row>
        <row r="36">
          <cell r="B36" t="str">
            <v>DRBR</v>
          </cell>
          <cell r="C36" t="str">
            <v>"ДАРХАН БРОКЕР ҮЦК" ХХК</v>
          </cell>
          <cell r="D36" t="str">
            <v>●</v>
          </cell>
          <cell r="G36">
            <v>10950657.35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10950657.35</v>
          </cell>
          <cell r="N36">
            <v>586887695.13</v>
          </cell>
          <cell r="O36">
            <v>0.00047332028958483116</v>
          </cell>
        </row>
        <row r="37">
          <cell r="B37" t="str">
            <v>ARGB</v>
          </cell>
          <cell r="C37" t="str">
            <v>"АРГАЙ БЭСТ ҮЦК" ХХК</v>
          </cell>
          <cell r="D37" t="str">
            <v>●</v>
          </cell>
          <cell r="G37">
            <v>47255858.489999995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47255858.489999995</v>
          </cell>
          <cell r="N37">
            <v>514699677.57</v>
          </cell>
          <cell r="O37">
            <v>0.0004151012237233709</v>
          </cell>
        </row>
        <row r="38">
          <cell r="B38" t="str">
            <v>ALTN</v>
          </cell>
          <cell r="C38" t="str">
            <v>"АЛТАН ХОРОМСОГ ҮЦК" ХХК</v>
          </cell>
          <cell r="D38" t="str">
            <v>●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416045000</v>
          </cell>
          <cell r="O38">
            <v>0.0003355370056560843</v>
          </cell>
        </row>
        <row r="39">
          <cell r="B39" t="str">
            <v>MIBG</v>
          </cell>
          <cell r="C39" t="str">
            <v>"ЭМ АЙ БИ ЖИ ХХК ҮЦК"</v>
          </cell>
          <cell r="D39" t="str">
            <v>●</v>
          </cell>
          <cell r="G39">
            <v>999456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999456</v>
          </cell>
          <cell r="N39">
            <v>383708789.71000004</v>
          </cell>
          <cell r="O39">
            <v>0.00030945810752013253</v>
          </cell>
        </row>
        <row r="40">
          <cell r="B40" t="str">
            <v>MSDQ</v>
          </cell>
          <cell r="C40" t="str">
            <v>"МАСДАК ҮНЭТ ЦААСНЫ КОМПАНИ" ХХК</v>
          </cell>
          <cell r="D40" t="str">
            <v>●</v>
          </cell>
          <cell r="G40">
            <v>94705325.75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94705325.75</v>
          </cell>
          <cell r="N40">
            <v>447945460.95</v>
          </cell>
          <cell r="O40">
            <v>0.00036126447539183845</v>
          </cell>
        </row>
        <row r="41">
          <cell r="B41" t="str">
            <v>BLMB</v>
          </cell>
          <cell r="C41" t="str">
            <v>"БЛҮМСБЮРИ СЕКЮРИТИЕС ҮЦК" ХХК </v>
          </cell>
          <cell r="D41" t="str">
            <v>●</v>
          </cell>
          <cell r="G41">
            <v>143556063.16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143556063.16</v>
          </cell>
          <cell r="N41">
            <v>385834915.84999996</v>
          </cell>
          <cell r="O41">
            <v>0.00031117281145519413</v>
          </cell>
        </row>
        <row r="42">
          <cell r="B42" t="str">
            <v>TCHB</v>
          </cell>
          <cell r="C42" t="str">
            <v>"ТУЛГАТ ЧАНДМАНЬ БАЯН  ҮЦК" ХХК</v>
          </cell>
          <cell r="D42" t="str">
            <v>●</v>
          </cell>
          <cell r="G42">
            <v>15395460.84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15395460.84</v>
          </cell>
          <cell r="N42">
            <v>691286586.35</v>
          </cell>
          <cell r="O42">
            <v>0.0005575171705803342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G43">
            <v>47075275.26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47075275.26</v>
          </cell>
          <cell r="N43">
            <v>385570957.91999996</v>
          </cell>
          <cell r="O43">
            <v>0.00031095993146997285</v>
          </cell>
        </row>
        <row r="44">
          <cell r="B44" t="str">
            <v>DELG</v>
          </cell>
          <cell r="C44" t="str">
            <v>"ДЭЛГЭРХАНГАЙ СЕКЮРИТИЗ ҮЦК" ХХК</v>
          </cell>
          <cell r="D44" t="str">
            <v>●</v>
          </cell>
          <cell r="G44">
            <v>15027806.33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15027806.33</v>
          </cell>
          <cell r="N44">
            <v>212825856.93</v>
          </cell>
          <cell r="O44">
            <v>0.0001716423722445466</v>
          </cell>
        </row>
        <row r="45">
          <cell r="B45" t="str">
            <v>BATS</v>
          </cell>
          <cell r="C45" t="str">
            <v>"БАТС ҮЦК" ХХК</v>
          </cell>
          <cell r="D45" t="str">
            <v>●</v>
          </cell>
          <cell r="G45">
            <v>15681765.6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15681765.6</v>
          </cell>
          <cell r="N45">
            <v>378792937.82</v>
          </cell>
          <cell r="O45">
            <v>0.0003054935118071221</v>
          </cell>
        </row>
        <row r="46">
          <cell r="B46" t="str">
            <v>RISM</v>
          </cell>
          <cell r="C46" t="str">
            <v>"РАЙНОС ИНВЕСТМЕНТ ҮЦК" ХХК</v>
          </cell>
          <cell r="D46" t="str">
            <v>●</v>
          </cell>
          <cell r="F46" t="str">
            <v>●</v>
          </cell>
          <cell r="G46">
            <v>143033902.24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143033902.24</v>
          </cell>
          <cell r="N46">
            <v>375176480.65</v>
          </cell>
          <cell r="O46">
            <v>0.0003025768676702973</v>
          </cell>
        </row>
        <row r="47">
          <cell r="B47" t="str">
            <v>UNDR</v>
          </cell>
          <cell r="C47" t="str">
            <v>"ӨНДӨРХААН ИНВЕСТ ҮЦК" ХХК</v>
          </cell>
          <cell r="D47" t="str">
            <v>●</v>
          </cell>
          <cell r="G47">
            <v>1014185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1014185</v>
          </cell>
          <cell r="N47">
            <v>135555969.25</v>
          </cell>
          <cell r="O47">
            <v>0.00010932481827916028</v>
          </cell>
        </row>
        <row r="48">
          <cell r="B48" t="str">
            <v>CTRL</v>
          </cell>
          <cell r="C48" t="str">
            <v>"ЦЕНТРАЛ СЕКЬЮРИТИЙЗ ҮЦК" ХХК</v>
          </cell>
          <cell r="D48" t="str">
            <v>●</v>
          </cell>
          <cell r="G48">
            <v>2249960.3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2249960.3</v>
          </cell>
          <cell r="N48">
            <v>218405149.25</v>
          </cell>
          <cell r="O48">
            <v>0.0001761420274230316</v>
          </cell>
        </row>
        <row r="49">
          <cell r="B49" t="str">
            <v>GATR</v>
          </cell>
          <cell r="C49" t="str">
            <v>"ГАЦУУРТ ТРЕЙД ҮЦК" ХХК</v>
          </cell>
          <cell r="D49" t="str">
            <v>●</v>
          </cell>
          <cell r="G49">
            <v>85000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85000</v>
          </cell>
          <cell r="N49">
            <v>127969615.2</v>
          </cell>
          <cell r="O49">
            <v>0.00010320648367164448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G50">
            <v>13546388.809999999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13546388.809999999</v>
          </cell>
          <cell r="N50">
            <v>135651412.17</v>
          </cell>
          <cell r="O50">
            <v>0.00010940179224012091</v>
          </cell>
        </row>
        <row r="51">
          <cell r="B51" t="str">
            <v>SANR</v>
          </cell>
          <cell r="C51" t="str">
            <v>"САНАР ҮЦК" ХХК</v>
          </cell>
          <cell r="D51" t="str">
            <v>●</v>
          </cell>
          <cell r="G51">
            <v>1570552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1570552</v>
          </cell>
          <cell r="N51">
            <v>129408230</v>
          </cell>
          <cell r="O51">
            <v>0.00010436671514248184</v>
          </cell>
        </row>
        <row r="52">
          <cell r="B52" t="str">
            <v>TABO</v>
          </cell>
          <cell r="C52" t="str">
            <v>"ТАВАН БОГД ҮЦК" ХХК</v>
          </cell>
          <cell r="D52" t="str">
            <v>●</v>
          </cell>
          <cell r="G52">
            <v>4602181.27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4602181.27</v>
          </cell>
          <cell r="N52">
            <v>113896213.11999999</v>
          </cell>
          <cell r="O52">
            <v>9.185639607699172E-05</v>
          </cell>
        </row>
        <row r="53">
          <cell r="B53" t="str">
            <v>SGC</v>
          </cell>
          <cell r="C53" t="str">
            <v>"ЭС ЖИ КАПИТАЛ ҮЦК" ХХК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49911166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49911166</v>
          </cell>
          <cell r="N53">
            <v>89095044</v>
          </cell>
          <cell r="O53">
            <v>7.185444911621838E-05</v>
          </cell>
        </row>
        <row r="54">
          <cell r="B54" t="str">
            <v>MONG</v>
          </cell>
          <cell r="C54" t="str">
            <v>"МОНГОЛ СЕКЮРИТИЕС ҮЦК" ХК</v>
          </cell>
          <cell r="D54" t="str">
            <v>●</v>
          </cell>
          <cell r="G54">
            <v>73975175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73975175</v>
          </cell>
          <cell r="N54">
            <v>84912886</v>
          </cell>
          <cell r="O54">
            <v>6.848157172915535E-05</v>
          </cell>
        </row>
        <row r="55">
          <cell r="B55" t="str">
            <v>BLAC</v>
          </cell>
          <cell r="C55" t="str">
            <v>"БЛЭКСТОУН ИНТЕРНЭЙШНЛ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79333334.98</v>
          </cell>
          <cell r="O55">
            <v>6.398170791116416E-05</v>
          </cell>
        </row>
        <row r="56">
          <cell r="B56" t="str">
            <v>DOMI</v>
          </cell>
          <cell r="C56" t="str">
            <v>"ДОМИКС СЕК ҮЦК" ХХК</v>
          </cell>
          <cell r="D56" t="str">
            <v>●</v>
          </cell>
          <cell r="G56">
            <v>8122859.75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8122859.75</v>
          </cell>
          <cell r="N56">
            <v>82673743.45000002</v>
          </cell>
          <cell r="O56">
            <v>6.667572095228237E-05</v>
          </cell>
        </row>
        <row r="57">
          <cell r="B57" t="str">
            <v>DCF</v>
          </cell>
          <cell r="C57" t="str">
            <v>"ДИ СИ ЭФ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60525000</v>
          </cell>
          <cell r="O57">
            <v>4.881293433963754E-05</v>
          </cell>
        </row>
        <row r="58">
          <cell r="B58" t="str">
            <v>SECP</v>
          </cell>
          <cell r="C58" t="str">
            <v>"СИКАП  ҮЦК" ХХК</v>
          </cell>
          <cell r="D58" t="str">
            <v>●</v>
          </cell>
          <cell r="E58" t="str">
            <v>●</v>
          </cell>
          <cell r="G58">
            <v>12165881.85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12165881.85</v>
          </cell>
          <cell r="N58">
            <v>46605053.55</v>
          </cell>
          <cell r="O58">
            <v>3.7586607498247686E-05</v>
          </cell>
        </row>
        <row r="59">
          <cell r="B59" t="str">
            <v>MERG</v>
          </cell>
          <cell r="C59" t="str">
            <v>"МЭРГЭН САНАА ҮЦК" ХХК</v>
          </cell>
          <cell r="D59" t="str">
            <v>●</v>
          </cell>
          <cell r="G59">
            <v>7885322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7885322</v>
          </cell>
          <cell r="N59">
            <v>91542828.82000001</v>
          </cell>
          <cell r="O59">
            <v>7.382856823552813E-05</v>
          </cell>
        </row>
        <row r="60">
          <cell r="B60" t="str">
            <v>ECM</v>
          </cell>
          <cell r="C60" t="str">
            <v>"ЕВРАЗИА КАПИТАЛ ХОЛДИНГ ҮЦК" 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59231338.3</v>
          </cell>
          <cell r="O60">
            <v>4.776960639878989E-05</v>
          </cell>
        </row>
        <row r="61">
          <cell r="B61" t="str">
            <v>SILS</v>
          </cell>
          <cell r="C61" t="str">
            <v>"СИЛВЭР ЛАЙТ СЕКЮРИТИЙЗ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13446480.86</v>
          </cell>
          <cell r="O61">
            <v>1.084448058353363E-05</v>
          </cell>
        </row>
        <row r="62">
          <cell r="B62" t="str">
            <v>ZGB</v>
          </cell>
          <cell r="C62" t="str">
            <v>"ЗЭТ ЖИ БИ ҮЦК" ХХК</v>
          </cell>
          <cell r="D62" t="str">
            <v>●</v>
          </cell>
          <cell r="G62">
            <v>9811281.54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9811281.54</v>
          </cell>
          <cell r="N62">
            <v>13005507</v>
          </cell>
          <cell r="O62">
            <v>1.0488838649230838E-05</v>
          </cell>
        </row>
        <row r="63">
          <cell r="B63" t="str">
            <v>GNDX</v>
          </cell>
          <cell r="C63" t="str">
            <v>"ГЕНДЕКС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22821332.8</v>
          </cell>
          <cell r="O63">
            <v>1.8405224609821008E-05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G64">
            <v>1296509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1296509</v>
          </cell>
          <cell r="N64">
            <v>5907442.73</v>
          </cell>
          <cell r="O64">
            <v>4.764305891692015E-06</v>
          </cell>
        </row>
        <row r="65">
          <cell r="B65" t="str">
            <v>FCX</v>
          </cell>
          <cell r="C65" t="str">
            <v>"ЭФ СИ ИКС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3000000</v>
          </cell>
          <cell r="O65">
            <v>2.4194762993624555E-06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420000</v>
          </cell>
          <cell r="O66">
            <v>3.387266819107438E-07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52</v>
          </cell>
          <cell r="E68">
            <v>17</v>
          </cell>
          <cell r="F68">
            <v>13</v>
          </cell>
          <cell r="G68">
            <v>28874678726.020008</v>
          </cell>
          <cell r="H68">
            <v>0</v>
          </cell>
          <cell r="I68">
            <v>15694735.7</v>
          </cell>
          <cell r="J68">
            <v>0</v>
          </cell>
          <cell r="K68">
            <v>0</v>
          </cell>
          <cell r="L68">
            <v>0</v>
          </cell>
          <cell r="M68">
            <v>28890373461.720005</v>
          </cell>
          <cell r="N68">
            <v>1239937750491.9207</v>
          </cell>
          <cell r="O68">
            <v>0.9999999999999994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3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P20" sqref="P20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15.8515625" style="3" customWidth="1"/>
    <col min="9" max="10" width="23.00390625" style="1" bestFit="1" customWidth="1"/>
    <col min="11" max="11" width="16.57421875" style="1" customWidth="1"/>
    <col min="12" max="12" width="23.00390625" style="1" bestFit="1" customWidth="1"/>
    <col min="13" max="13" width="24.8515625" style="1" bestFit="1" customWidth="1"/>
    <col min="14" max="14" width="24.421875" style="1" customWidth="1"/>
    <col min="15" max="15" width="16.710937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2" ht="15.75">
      <c r="I7" s="5"/>
      <c r="J7" s="5"/>
      <c r="K7" s="5"/>
      <c r="L7" s="5"/>
    </row>
    <row r="8" spans="8:13" ht="15.75">
      <c r="H8" s="6"/>
      <c r="I8" s="7"/>
      <c r="J8" s="7"/>
      <c r="K8" s="7"/>
      <c r="L8" s="7"/>
      <c r="M8" s="7"/>
    </row>
    <row r="9" spans="2:15" ht="15" customHeight="1">
      <c r="B9" s="21"/>
      <c r="D9" s="41" t="s">
        <v>56</v>
      </c>
      <c r="E9" s="41"/>
      <c r="F9" s="41"/>
      <c r="G9" s="41"/>
      <c r="H9" s="41"/>
      <c r="I9" s="41"/>
      <c r="J9" s="41"/>
      <c r="K9" s="41"/>
      <c r="L9" s="34"/>
      <c r="M9" s="8"/>
      <c r="N9" s="8"/>
      <c r="O9" s="8"/>
    </row>
    <row r="10" ht="15.75"/>
    <row r="11" spans="13:15" ht="15" customHeight="1" thickBot="1">
      <c r="M11" s="23"/>
      <c r="N11" s="38" t="s">
        <v>118</v>
      </c>
      <c r="O11" s="38"/>
    </row>
    <row r="12" spans="1:15" ht="14.45" customHeight="1">
      <c r="A12" s="48" t="s">
        <v>0</v>
      </c>
      <c r="B12" s="50" t="s">
        <v>48</v>
      </c>
      <c r="C12" s="50" t="s">
        <v>49</v>
      </c>
      <c r="D12" s="50" t="s">
        <v>50</v>
      </c>
      <c r="E12" s="50"/>
      <c r="F12" s="50"/>
      <c r="G12" s="52" t="s">
        <v>117</v>
      </c>
      <c r="H12" s="52"/>
      <c r="I12" s="52"/>
      <c r="J12" s="52"/>
      <c r="K12" s="52"/>
      <c r="L12" s="52"/>
      <c r="M12" s="52"/>
      <c r="N12" s="55" t="s">
        <v>116</v>
      </c>
      <c r="O12" s="56"/>
    </row>
    <row r="13" spans="1:16" s="21" customFormat="1" ht="15.75" customHeight="1">
      <c r="A13" s="49"/>
      <c r="B13" s="51"/>
      <c r="C13" s="51"/>
      <c r="D13" s="51"/>
      <c r="E13" s="51"/>
      <c r="F13" s="51"/>
      <c r="G13" s="39"/>
      <c r="H13" s="39"/>
      <c r="I13" s="39"/>
      <c r="J13" s="39"/>
      <c r="K13" s="39"/>
      <c r="L13" s="39"/>
      <c r="M13" s="39"/>
      <c r="N13" s="40"/>
      <c r="O13" s="46"/>
      <c r="P13" s="9"/>
    </row>
    <row r="14" spans="1:16" s="21" customFormat="1" ht="42" customHeight="1">
      <c r="A14" s="49"/>
      <c r="B14" s="51"/>
      <c r="C14" s="51"/>
      <c r="D14" s="51"/>
      <c r="E14" s="51"/>
      <c r="F14" s="51"/>
      <c r="G14" s="53" t="s">
        <v>57</v>
      </c>
      <c r="H14" s="54"/>
      <c r="I14" s="54"/>
      <c r="J14" s="53" t="s">
        <v>114</v>
      </c>
      <c r="K14" s="54"/>
      <c r="L14" s="54"/>
      <c r="M14" s="39" t="s">
        <v>58</v>
      </c>
      <c r="N14" s="40" t="s">
        <v>59</v>
      </c>
      <c r="O14" s="46" t="s">
        <v>60</v>
      </c>
      <c r="P14" s="9"/>
    </row>
    <row r="15" spans="1:16" s="21" customFormat="1" ht="42" customHeight="1">
      <c r="A15" s="49"/>
      <c r="B15" s="51"/>
      <c r="C15" s="51"/>
      <c r="D15" s="27" t="s">
        <v>51</v>
      </c>
      <c r="E15" s="27" t="s">
        <v>52</v>
      </c>
      <c r="F15" s="27" t="s">
        <v>53</v>
      </c>
      <c r="G15" s="37" t="s">
        <v>115</v>
      </c>
      <c r="H15" s="28" t="s">
        <v>62</v>
      </c>
      <c r="I15" s="28" t="s">
        <v>61</v>
      </c>
      <c r="J15" s="36" t="s">
        <v>120</v>
      </c>
      <c r="K15" s="36" t="s">
        <v>62</v>
      </c>
      <c r="L15" s="35" t="s">
        <v>121</v>
      </c>
      <c r="M15" s="39"/>
      <c r="N15" s="40"/>
      <c r="O15" s="47"/>
      <c r="P15" s="9"/>
    </row>
    <row r="16" spans="1:15" ht="15">
      <c r="A16" s="10">
        <v>1</v>
      </c>
      <c r="B16" s="11" t="s">
        <v>1</v>
      </c>
      <c r="C16" s="30" t="s">
        <v>73</v>
      </c>
      <c r="D16" s="12" t="s">
        <v>2</v>
      </c>
      <c r="E16" s="13" t="s">
        <v>2</v>
      </c>
      <c r="F16" s="13" t="s">
        <v>2</v>
      </c>
      <c r="G16" s="14">
        <f>VLOOKUP(B16,'[2]Brokers'!$B$9:$H$69,7,0)</f>
        <v>3878086430.65</v>
      </c>
      <c r="H16" s="14">
        <f>VLOOKUP(B16,'[1]Brokers'!$B$9:$AD$69,29,0)</f>
        <v>0</v>
      </c>
      <c r="I16" s="14">
        <f>VLOOKUP(B16,'[2]Brokers'!$B$9:$W$69,12,0)</f>
        <v>1020000</v>
      </c>
      <c r="J16" s="14">
        <f>VLOOKUP(B16,'[2]Brokers'!$B$9:$R$69,17,0)</f>
        <v>0</v>
      </c>
      <c r="K16" s="14">
        <v>0</v>
      </c>
      <c r="L16" s="14">
        <f>VLOOKUP(B16,'[2]Brokers'!$B$9:$W$69,22,0)</f>
        <v>0</v>
      </c>
      <c r="M16" s="14">
        <f>K16+J16+I16+H16+G16+L16</f>
        <v>3879106430.65</v>
      </c>
      <c r="N16" s="29">
        <f>VLOOKUP(B16,'[3]Sheet1'!$B$16:$P$69,13,0)</f>
        <v>470618327376.56006</v>
      </c>
      <c r="O16" s="31">
        <f>N16/$N$68</f>
        <v>0.37954996304439603</v>
      </c>
    </row>
    <row r="17" spans="1:15" ht="15">
      <c r="A17" s="10">
        <f aca="true" t="shared" si="0" ref="A17:A48">+A16+1</f>
        <v>2</v>
      </c>
      <c r="B17" s="11" t="s">
        <v>8</v>
      </c>
      <c r="C17" s="30" t="s">
        <v>77</v>
      </c>
      <c r="D17" s="12" t="s">
        <v>2</v>
      </c>
      <c r="E17" s="13" t="s">
        <v>2</v>
      </c>
      <c r="F17" s="13"/>
      <c r="G17" s="14">
        <f>VLOOKUP(B17,'[2]Brokers'!$B$9:$H$69,7,0)</f>
        <v>1415416258.28</v>
      </c>
      <c r="H17" s="14">
        <f>VLOOKUP(B17,'[1]Brokers'!$B$9:$AD$69,29,0)</f>
        <v>0</v>
      </c>
      <c r="I17" s="14">
        <f>VLOOKUP(B17,'[2]Brokers'!$B$9:$W$69,12,0)</f>
        <v>812195.85</v>
      </c>
      <c r="J17" s="14">
        <f>VLOOKUP(B17,'[2]Brokers'!$B$9:$R$69,17,0)</f>
        <v>0</v>
      </c>
      <c r="K17" s="14">
        <v>0</v>
      </c>
      <c r="L17" s="14">
        <f>VLOOKUP(B17,'[2]Brokers'!$B$9:$W$69,22,0)</f>
        <v>0</v>
      </c>
      <c r="M17" s="14">
        <f>K17+J17+I17+H17+G17+L17</f>
        <v>1416228454.1299999</v>
      </c>
      <c r="N17" s="29">
        <f>VLOOKUP(B17,'[3]Sheet1'!$B$16:$P$69,13,0)</f>
        <v>197031163848.03</v>
      </c>
      <c r="O17" s="31">
        <f>N17/$N$68</f>
        <v>0.15890407705536977</v>
      </c>
    </row>
    <row r="18" spans="1:15" ht="15">
      <c r="A18" s="10">
        <f t="shared" si="0"/>
        <v>3</v>
      </c>
      <c r="B18" s="11" t="s">
        <v>5</v>
      </c>
      <c r="C18" s="30" t="s">
        <v>74</v>
      </c>
      <c r="D18" s="12" t="s">
        <v>2</v>
      </c>
      <c r="E18" s="13" t="s">
        <v>2</v>
      </c>
      <c r="F18" s="13" t="s">
        <v>2</v>
      </c>
      <c r="G18" s="14">
        <f>VLOOKUP(B18,'[2]Brokers'!$B$9:$H$69,7,0)</f>
        <v>2974629476</v>
      </c>
      <c r="H18" s="14">
        <f>VLOOKUP(B18,'[1]Brokers'!$B$9:$AD$69,29,0)</f>
        <v>0</v>
      </c>
      <c r="I18" s="14">
        <f>VLOOKUP(B18,'[2]Brokers'!$B$9:$W$69,12,0)</f>
        <v>1703247</v>
      </c>
      <c r="J18" s="14">
        <f>VLOOKUP(B18,'[2]Brokers'!$B$9:$R$69,17,0)</f>
        <v>0</v>
      </c>
      <c r="K18" s="14">
        <v>0</v>
      </c>
      <c r="L18" s="14">
        <f>VLOOKUP(B18,'[2]Brokers'!$B$9:$W$69,22,0)</f>
        <v>0</v>
      </c>
      <c r="M18" s="14">
        <f>K18+J18+I18+H18+G18+L18</f>
        <v>2976332723</v>
      </c>
      <c r="N18" s="29">
        <f>VLOOKUP(B18,'[3]Sheet1'!$B$16:$P$69,13,0)</f>
        <v>167693673600.67</v>
      </c>
      <c r="O18" s="31">
        <f>N18/$N$68</f>
        <v>0.13524362294328154</v>
      </c>
    </row>
    <row r="19" spans="1:16" s="22" customFormat="1" ht="15">
      <c r="A19" s="10">
        <f t="shared" si="0"/>
        <v>4</v>
      </c>
      <c r="B19" s="11" t="s">
        <v>10</v>
      </c>
      <c r="C19" s="30" t="s">
        <v>72</v>
      </c>
      <c r="D19" s="12" t="s">
        <v>2</v>
      </c>
      <c r="E19" s="13" t="s">
        <v>2</v>
      </c>
      <c r="F19" s="13" t="s">
        <v>2</v>
      </c>
      <c r="G19" s="14">
        <f>VLOOKUP(B19,'[2]Brokers'!$B$9:$H$69,7,0)</f>
        <v>15808745499.43</v>
      </c>
      <c r="H19" s="14">
        <f>VLOOKUP(B19,'[1]Brokers'!$B$9:$AD$69,29,0)</f>
        <v>0</v>
      </c>
      <c r="I19" s="14">
        <f>VLOOKUP(B19,'[2]Brokers'!$B$9:$W$69,12,0)</f>
        <v>2065097</v>
      </c>
      <c r="J19" s="14">
        <f>VLOOKUP(B19,'[2]Brokers'!$B$9:$R$69,17,0)</f>
        <v>0</v>
      </c>
      <c r="K19" s="14">
        <v>0</v>
      </c>
      <c r="L19" s="14">
        <f>VLOOKUP(B19,'[2]Brokers'!$B$9:$W$69,22,0)</f>
        <v>0</v>
      </c>
      <c r="M19" s="14">
        <f>K19+J19+I19+H19+G19+L19</f>
        <v>15810810596.43</v>
      </c>
      <c r="N19" s="29">
        <f>VLOOKUP(B19,'[3]Sheet1'!$B$16:$P$69,13,0)</f>
        <v>152405140498.31</v>
      </c>
      <c r="O19" s="31">
        <f>N19/$N$68</f>
        <v>0.12291354177888873</v>
      </c>
      <c r="P19" s="9"/>
    </row>
    <row r="20" spans="1:15" ht="15">
      <c r="A20" s="10">
        <f t="shared" si="0"/>
        <v>5</v>
      </c>
      <c r="B20" s="11" t="s">
        <v>20</v>
      </c>
      <c r="C20" s="30" t="s">
        <v>102</v>
      </c>
      <c r="D20" s="12" t="s">
        <v>2</v>
      </c>
      <c r="E20" s="13"/>
      <c r="F20" s="13"/>
      <c r="G20" s="14">
        <f>VLOOKUP(B20,'[2]Brokers'!$B$9:$H$69,7,0)</f>
        <v>16460372</v>
      </c>
      <c r="H20" s="14">
        <f>VLOOKUP(B20,'[1]Brokers'!$B$9:$AD$69,29,0)</f>
        <v>0</v>
      </c>
      <c r="I20" s="14">
        <f>VLOOKUP(B20,'[2]Brokers'!$B$9:$W$69,12,0)</f>
        <v>0</v>
      </c>
      <c r="J20" s="14">
        <f>VLOOKUP(B20,'[2]Brokers'!$B$9:$R$69,17,0)</f>
        <v>0</v>
      </c>
      <c r="K20" s="14"/>
      <c r="L20" s="14">
        <f>VLOOKUP(B20,'[2]Brokers'!$B$9:$W$69,22,0)</f>
        <v>0</v>
      </c>
      <c r="M20" s="14">
        <f>K20+J20+I20+H20+G20+L20</f>
        <v>16460372</v>
      </c>
      <c r="N20" s="29">
        <f>VLOOKUP(B20,'[3]Sheet1'!$B$16:$P$69,13,0)</f>
        <v>150114854638.5</v>
      </c>
      <c r="O20" s="31">
        <f>N20/$N$68</f>
        <v>0.12106644432669698</v>
      </c>
    </row>
    <row r="21" spans="1:15" ht="15">
      <c r="A21" s="10">
        <f t="shared" si="0"/>
        <v>6</v>
      </c>
      <c r="B21" s="11" t="s">
        <v>4</v>
      </c>
      <c r="C21" s="30" t="s">
        <v>95</v>
      </c>
      <c r="D21" s="12" t="s">
        <v>2</v>
      </c>
      <c r="E21" s="13"/>
      <c r="F21" s="13" t="s">
        <v>2</v>
      </c>
      <c r="G21" s="14">
        <f>VLOOKUP(B21,'[2]Brokers'!$B$9:$H$69,7,0)</f>
        <v>18320208.27</v>
      </c>
      <c r="H21" s="14">
        <f>VLOOKUP(B21,'[1]Brokers'!$B$9:$AD$69,29,0)</f>
        <v>0</v>
      </c>
      <c r="I21" s="14">
        <f>VLOOKUP(B21,'[2]Brokers'!$B$9:$W$69,12,0)</f>
        <v>0</v>
      </c>
      <c r="J21" s="14">
        <f>VLOOKUP(B21,'[2]Brokers'!$B$9:$R$69,17,0)</f>
        <v>0</v>
      </c>
      <c r="K21" s="14">
        <v>0</v>
      </c>
      <c r="L21" s="14">
        <f>VLOOKUP(B21,'[2]Brokers'!$B$9:$W$69,22,0)</f>
        <v>0</v>
      </c>
      <c r="M21" s="14">
        <f>K21+J21+I21+H21+G21+L21</f>
        <v>18320208.27</v>
      </c>
      <c r="N21" s="29">
        <f>VLOOKUP(B21,'[3]Sheet1'!$B$16:$P$69,13,0)</f>
        <v>20858445277.59</v>
      </c>
      <c r="O21" s="31">
        <f>N21/$N$68</f>
        <v>0.016822171330225913</v>
      </c>
    </row>
    <row r="22" spans="1:15" ht="15">
      <c r="A22" s="10">
        <f t="shared" si="0"/>
        <v>7</v>
      </c>
      <c r="B22" s="11" t="s">
        <v>9</v>
      </c>
      <c r="C22" s="30" t="s">
        <v>76</v>
      </c>
      <c r="D22" s="12" t="s">
        <v>2</v>
      </c>
      <c r="E22" s="13" t="s">
        <v>2</v>
      </c>
      <c r="F22" s="13" t="s">
        <v>2</v>
      </c>
      <c r="G22" s="14">
        <f>VLOOKUP(B22,'[2]Brokers'!$B$9:$H$69,7,0)</f>
        <v>388369123.19</v>
      </c>
      <c r="H22" s="14">
        <f>VLOOKUP(B22,'[1]Brokers'!$B$9:$AD$69,29,0)</f>
        <v>0</v>
      </c>
      <c r="I22" s="14">
        <f>VLOOKUP(B22,'[2]Brokers'!$B$9:$W$69,12,0)</f>
        <v>0</v>
      </c>
      <c r="J22" s="14">
        <f>VLOOKUP(B22,'[2]Brokers'!$B$9:$R$69,17,0)</f>
        <v>0</v>
      </c>
      <c r="K22" s="14">
        <v>0</v>
      </c>
      <c r="L22" s="14">
        <f>VLOOKUP(B22,'[2]Brokers'!$B$9:$W$69,22,0)</f>
        <v>0</v>
      </c>
      <c r="M22" s="14">
        <f>K22+J22+I22+H22+G22+L22</f>
        <v>388369123.19</v>
      </c>
      <c r="N22" s="29">
        <f>VLOOKUP(B22,'[3]Sheet1'!$B$16:$P$69,13,0)</f>
        <v>15898165839.17</v>
      </c>
      <c r="O22" s="31">
        <f>N22/$N$68</f>
        <v>0.012821745150401881</v>
      </c>
    </row>
    <row r="23" spans="1:15" ht="15">
      <c r="A23" s="10">
        <f t="shared" si="0"/>
        <v>8</v>
      </c>
      <c r="B23" s="11" t="s">
        <v>64</v>
      </c>
      <c r="C23" s="30" t="s">
        <v>81</v>
      </c>
      <c r="D23" s="12" t="s">
        <v>2</v>
      </c>
      <c r="E23" s="13" t="s">
        <v>2</v>
      </c>
      <c r="F23" s="13"/>
      <c r="G23" s="14">
        <f>VLOOKUP(B23,'[2]Brokers'!$B$9:$H$69,7,0)</f>
        <v>419580422.75</v>
      </c>
      <c r="H23" s="14">
        <f>VLOOKUP(B23,'[1]Brokers'!$B$9:$AD$69,29,0)</f>
        <v>0</v>
      </c>
      <c r="I23" s="14">
        <f>VLOOKUP(B23,'[2]Brokers'!$B$9:$W$69,12,0)</f>
        <v>0</v>
      </c>
      <c r="J23" s="14">
        <f>VLOOKUP(B23,'[2]Brokers'!$B$9:$R$69,17,0)</f>
        <v>0</v>
      </c>
      <c r="K23" s="14">
        <v>0</v>
      </c>
      <c r="L23" s="14">
        <f>VLOOKUP(B23,'[2]Brokers'!$B$9:$W$69,22,0)</f>
        <v>0</v>
      </c>
      <c r="M23" s="14">
        <f>K23+J23+I23+H23+G23+L23</f>
        <v>419580422.75</v>
      </c>
      <c r="N23" s="29">
        <f>VLOOKUP(B23,'[3]Sheet1'!$B$16:$P$69,13,0)</f>
        <v>13459246977.3</v>
      </c>
      <c r="O23" s="31">
        <f>N23/$N$68</f>
        <v>0.01085477635628104</v>
      </c>
    </row>
    <row r="24" spans="1:16" ht="15">
      <c r="A24" s="10">
        <f t="shared" si="0"/>
        <v>9</v>
      </c>
      <c r="B24" s="11" t="s">
        <v>16</v>
      </c>
      <c r="C24" s="30" t="s">
        <v>78</v>
      </c>
      <c r="D24" s="12" t="s">
        <v>2</v>
      </c>
      <c r="E24" s="13"/>
      <c r="F24" s="13"/>
      <c r="G24" s="14">
        <f>VLOOKUP(B24,'[2]Brokers'!$B$9:$H$69,7,0)</f>
        <v>1282934834.49</v>
      </c>
      <c r="H24" s="14">
        <f>VLOOKUP(B24,'[1]Brokers'!$B$9:$AD$69,29,0)</f>
        <v>0</v>
      </c>
      <c r="I24" s="14">
        <f>VLOOKUP(B24,'[2]Brokers'!$B$9:$W$69,12,0)</f>
        <v>0</v>
      </c>
      <c r="J24" s="14">
        <f>VLOOKUP(B24,'[2]Brokers'!$B$9:$R$69,17,0)</f>
        <v>0</v>
      </c>
      <c r="K24" s="14">
        <v>0</v>
      </c>
      <c r="L24" s="14">
        <f>VLOOKUP(B24,'[2]Brokers'!$B$9:$W$69,22,0)</f>
        <v>0</v>
      </c>
      <c r="M24" s="14">
        <f>K24+J24+I24+H24+G24+L24</f>
        <v>1282934834.49</v>
      </c>
      <c r="N24" s="29">
        <f>VLOOKUP(B24,'[3]Sheet1'!$B$16:$P$69,13,0)</f>
        <v>9741870694.82</v>
      </c>
      <c r="O24" s="31">
        <f>N24/$N$68</f>
        <v>0.007856741752523549</v>
      </c>
      <c r="P24" s="1"/>
    </row>
    <row r="25" spans="1:15" ht="15">
      <c r="A25" s="10">
        <f t="shared" si="0"/>
        <v>10</v>
      </c>
      <c r="B25" s="11" t="s">
        <v>3</v>
      </c>
      <c r="C25" s="30" t="s">
        <v>79</v>
      </c>
      <c r="D25" s="12" t="s">
        <v>2</v>
      </c>
      <c r="E25" s="13"/>
      <c r="F25" s="13" t="s">
        <v>2</v>
      </c>
      <c r="G25" s="14">
        <f>VLOOKUP(B25,'[2]Brokers'!$B$9:$H$69,7,0)</f>
        <v>248650454.29</v>
      </c>
      <c r="H25" s="14">
        <f>VLOOKUP(B25,'[1]Brokers'!$B$9:$AD$69,29,0)</f>
        <v>0</v>
      </c>
      <c r="I25" s="14">
        <f>VLOOKUP(B25,'[2]Brokers'!$B$9:$W$69,12,0)</f>
        <v>0</v>
      </c>
      <c r="J25" s="14">
        <f>VLOOKUP(B25,'[2]Brokers'!$B$9:$R$69,17,0)</f>
        <v>0</v>
      </c>
      <c r="K25" s="14">
        <v>0</v>
      </c>
      <c r="L25" s="14">
        <f>VLOOKUP(B25,'[2]Brokers'!$B$9:$W$69,22,0)</f>
        <v>0</v>
      </c>
      <c r="M25" s="14">
        <f>K25+J25+I25+H25+G25+L25</f>
        <v>248650454.29</v>
      </c>
      <c r="N25" s="29">
        <f>VLOOKUP(B25,'[3]Sheet1'!$B$16:$P$69,13,0)</f>
        <v>8900365784.330002</v>
      </c>
      <c r="O25" s="31">
        <f>N25/$N$68</f>
        <v>0.007178074690280991</v>
      </c>
    </row>
    <row r="26" spans="1:15" ht="15">
      <c r="A26" s="10">
        <f t="shared" si="0"/>
        <v>11</v>
      </c>
      <c r="B26" s="11" t="s">
        <v>7</v>
      </c>
      <c r="C26" s="30" t="s">
        <v>119</v>
      </c>
      <c r="D26" s="12" t="s">
        <v>2</v>
      </c>
      <c r="E26" s="13" t="s">
        <v>2</v>
      </c>
      <c r="F26" s="13"/>
      <c r="G26" s="14">
        <f>VLOOKUP(B26,'[2]Brokers'!$B$9:$H$69,7,0)</f>
        <v>489300599.3</v>
      </c>
      <c r="H26" s="14">
        <f>VLOOKUP(B26,'[1]Brokers'!$B$9:$AD$69,29,0)</f>
        <v>0</v>
      </c>
      <c r="I26" s="14">
        <f>VLOOKUP(B26,'[2]Brokers'!$B$9:$W$69,12,0)</f>
        <v>1000000</v>
      </c>
      <c r="J26" s="14">
        <f>VLOOKUP(B26,'[2]Brokers'!$B$9:$R$69,17,0)</f>
        <v>0</v>
      </c>
      <c r="K26" s="14">
        <v>0</v>
      </c>
      <c r="L26" s="14">
        <f>VLOOKUP(B26,'[2]Brokers'!$B$9:$W$69,22,0)</f>
        <v>0</v>
      </c>
      <c r="M26" s="14">
        <f>K26+J26+I26+H26+G26+L26</f>
        <v>490300599.3</v>
      </c>
      <c r="N26" s="29">
        <f>VLOOKUP(B26,'[3]Sheet1'!$B$16:$P$69,13,0)</f>
        <v>6080506199.03</v>
      </c>
      <c r="O26" s="31">
        <f>N26/$N$68</f>
        <v>0.004903880212226525</v>
      </c>
    </row>
    <row r="27" spans="1:15" ht="15">
      <c r="A27" s="10">
        <f t="shared" si="0"/>
        <v>12</v>
      </c>
      <c r="B27" s="11" t="s">
        <v>17</v>
      </c>
      <c r="C27" s="30" t="s">
        <v>88</v>
      </c>
      <c r="D27" s="12" t="s">
        <v>2</v>
      </c>
      <c r="E27" s="13" t="s">
        <v>2</v>
      </c>
      <c r="F27" s="13"/>
      <c r="G27" s="14">
        <f>VLOOKUP(B27,'[2]Brokers'!$B$9:$H$69,7,0)</f>
        <v>22019169.310000002</v>
      </c>
      <c r="H27" s="14">
        <f>VLOOKUP(B27,'[1]Brokers'!$B$9:$AD$69,29,0)</f>
        <v>0</v>
      </c>
      <c r="I27" s="14">
        <f>VLOOKUP(B27,'[2]Brokers'!$B$9:$W$69,12,0)</f>
        <v>0</v>
      </c>
      <c r="J27" s="14">
        <f>VLOOKUP(B27,'[2]Brokers'!$B$9:$R$69,17,0)</f>
        <v>0</v>
      </c>
      <c r="K27" s="14">
        <v>0</v>
      </c>
      <c r="L27" s="14">
        <f>VLOOKUP(B27,'[2]Brokers'!$B$9:$W$69,22,0)</f>
        <v>0</v>
      </c>
      <c r="M27" s="14">
        <f>K27+J27+I27+H27+G27+L27</f>
        <v>22019169.310000002</v>
      </c>
      <c r="N27" s="29">
        <f>VLOOKUP(B27,'[3]Sheet1'!$B$16:$P$69,13,0)</f>
        <v>5804191651.610001</v>
      </c>
      <c r="O27" s="31">
        <f>N27/$N$68</f>
        <v>0.004681034712675941</v>
      </c>
    </row>
    <row r="28" spans="1:15" ht="15">
      <c r="A28" s="10">
        <f t="shared" si="0"/>
        <v>13</v>
      </c>
      <c r="B28" s="11" t="s">
        <v>34</v>
      </c>
      <c r="C28" s="30" t="s">
        <v>82</v>
      </c>
      <c r="D28" s="12" t="s">
        <v>2</v>
      </c>
      <c r="E28" s="13" t="s">
        <v>2</v>
      </c>
      <c r="F28" s="13" t="s">
        <v>2</v>
      </c>
      <c r="G28" s="14">
        <f>VLOOKUP(B28,'[2]Brokers'!$B$9:$H$69,7,0)</f>
        <v>418616259.36</v>
      </c>
      <c r="H28" s="14">
        <f>VLOOKUP(B28,'[1]Brokers'!$B$9:$AD$69,29,0)</f>
        <v>0</v>
      </c>
      <c r="I28" s="14">
        <f>VLOOKUP(B28,'[2]Brokers'!$B$9:$W$69,12,0)</f>
        <v>0</v>
      </c>
      <c r="J28" s="14">
        <f>VLOOKUP(B28,'[2]Brokers'!$B$9:$R$69,17,0)</f>
        <v>0</v>
      </c>
      <c r="K28" s="14">
        <v>0</v>
      </c>
      <c r="L28" s="14">
        <f>VLOOKUP(B28,'[2]Brokers'!$B$9:$W$69,22,0)</f>
        <v>0</v>
      </c>
      <c r="M28" s="14">
        <f>K28+J28+I28+H28+G28+L28</f>
        <v>418616259.36</v>
      </c>
      <c r="N28" s="29">
        <f>VLOOKUP(B28,'[3]Sheet1'!$B$16:$P$69,13,0)</f>
        <v>4985512134.599999</v>
      </c>
      <c r="O28" s="31">
        <f>N28/$N$68</f>
        <v>0.004020776149949541</v>
      </c>
    </row>
    <row r="29" spans="1:15" ht="15">
      <c r="A29" s="10">
        <f t="shared" si="0"/>
        <v>14</v>
      </c>
      <c r="B29" s="11" t="s">
        <v>6</v>
      </c>
      <c r="C29" s="30" t="s">
        <v>75</v>
      </c>
      <c r="D29" s="12" t="s">
        <v>2</v>
      </c>
      <c r="E29" s="13" t="s">
        <v>2</v>
      </c>
      <c r="F29" s="13" t="s">
        <v>2</v>
      </c>
      <c r="G29" s="14">
        <f>VLOOKUP(B29,'[2]Brokers'!$B$9:$H$69,7,0)</f>
        <v>242174991.96999997</v>
      </c>
      <c r="H29" s="14">
        <f>VLOOKUP(B29,'[1]Brokers'!$B$9:$AD$69,29,0)</f>
        <v>0</v>
      </c>
      <c r="I29" s="14">
        <f>VLOOKUP(B29,'[2]Brokers'!$B$9:$W$69,12,0)</f>
        <v>9094195.85</v>
      </c>
      <c r="J29" s="14">
        <f>VLOOKUP(B29,'[2]Brokers'!$B$9:$R$69,17,0)</f>
        <v>0</v>
      </c>
      <c r="K29" s="14">
        <v>0</v>
      </c>
      <c r="L29" s="14">
        <f>VLOOKUP(B29,'[2]Brokers'!$B$9:$W$69,22,0)</f>
        <v>0</v>
      </c>
      <c r="M29" s="14">
        <f>K29+J29+I29+H29+G29+L29</f>
        <v>251269187.81999996</v>
      </c>
      <c r="N29" s="29">
        <f>VLOOKUP(B29,'[3]Sheet1'!$B$16:$P$69,13,0)</f>
        <v>3774199750.4200006</v>
      </c>
      <c r="O29" s="31">
        <f>N29/$N$68</f>
        <v>0.0030438622817336287</v>
      </c>
    </row>
    <row r="30" spans="1:15" ht="15">
      <c r="A30" s="10">
        <f t="shared" si="0"/>
        <v>15</v>
      </c>
      <c r="B30" s="11" t="s">
        <v>11</v>
      </c>
      <c r="C30" s="30" t="s">
        <v>83</v>
      </c>
      <c r="D30" s="12" t="s">
        <v>2</v>
      </c>
      <c r="E30" s="13" t="s">
        <v>2</v>
      </c>
      <c r="F30" s="13"/>
      <c r="G30" s="14">
        <f>VLOOKUP(B30,'[2]Brokers'!$B$9:$H$69,7,0)</f>
        <v>88310064.74000001</v>
      </c>
      <c r="H30" s="14">
        <f>VLOOKUP(B30,'[1]Brokers'!$B$9:$AD$69,29,0)</f>
        <v>0</v>
      </c>
      <c r="I30" s="14">
        <f>VLOOKUP(B30,'[2]Brokers'!$B$9:$W$69,12,0)</f>
        <v>0</v>
      </c>
      <c r="J30" s="14">
        <f>VLOOKUP(B30,'[2]Brokers'!$B$9:$R$69,17,0)</f>
        <v>0</v>
      </c>
      <c r="K30" s="14">
        <v>0</v>
      </c>
      <c r="L30" s="14">
        <f>VLOOKUP(B30,'[2]Brokers'!$B$9:$W$69,22,0)</f>
        <v>0</v>
      </c>
      <c r="M30" s="14">
        <f>K30+J30+I30+H30+G30+L30</f>
        <v>88310064.74000001</v>
      </c>
      <c r="N30" s="29">
        <f>VLOOKUP(B30,'[3]Sheet1'!$B$16:$P$69,13,0)</f>
        <v>1620733116.86</v>
      </c>
      <c r="O30" s="31">
        <f>N30/$N$68</f>
        <v>0.001307108454611537</v>
      </c>
    </row>
    <row r="31" spans="1:15" ht="15">
      <c r="A31" s="10">
        <f t="shared" si="0"/>
        <v>16</v>
      </c>
      <c r="B31" s="11" t="s">
        <v>41</v>
      </c>
      <c r="C31" s="30" t="s">
        <v>93</v>
      </c>
      <c r="D31" s="12" t="s">
        <v>2</v>
      </c>
      <c r="E31" s="13" t="s">
        <v>2</v>
      </c>
      <c r="F31" s="13" t="s">
        <v>2</v>
      </c>
      <c r="G31" s="14">
        <f>VLOOKUP(B31,'[2]Brokers'!$B$9:$H$69,7,0)</f>
        <v>71375113.23</v>
      </c>
      <c r="H31" s="14">
        <f>VLOOKUP(B31,'[1]Brokers'!$B$9:$AD$69,29,0)</f>
        <v>0</v>
      </c>
      <c r="I31" s="14">
        <f>VLOOKUP(B31,'[2]Brokers'!$B$9:$W$69,12,0)</f>
        <v>0</v>
      </c>
      <c r="J31" s="14">
        <f>VLOOKUP(B31,'[2]Brokers'!$B$9:$R$69,17,0)</f>
        <v>0</v>
      </c>
      <c r="K31" s="14">
        <v>0</v>
      </c>
      <c r="L31" s="14">
        <f>VLOOKUP(B31,'[2]Brokers'!$B$9:$W$69,22,0)</f>
        <v>0</v>
      </c>
      <c r="M31" s="14">
        <f>K31+J31+I31+H31+G31+L31</f>
        <v>71375113.23</v>
      </c>
      <c r="N31" s="29">
        <f>VLOOKUP(B31,'[3]Sheet1'!$B$16:$P$69,13,0)</f>
        <v>1602802897.15</v>
      </c>
      <c r="O31" s="31">
        <f>N31/$N$68</f>
        <v>0.0012926478740679682</v>
      </c>
    </row>
    <row r="32" spans="1:16" ht="15">
      <c r="A32" s="10">
        <f t="shared" si="0"/>
        <v>17</v>
      </c>
      <c r="B32" s="11" t="s">
        <v>19</v>
      </c>
      <c r="C32" s="30" t="s">
        <v>85</v>
      </c>
      <c r="D32" s="12" t="s">
        <v>2</v>
      </c>
      <c r="E32" s="13"/>
      <c r="F32" s="13"/>
      <c r="G32" s="14">
        <f>VLOOKUP(B32,'[2]Brokers'!$B$9:$H$69,7,0)</f>
        <v>8549251.93</v>
      </c>
      <c r="H32" s="14">
        <f>VLOOKUP(B32,'[1]Brokers'!$B$9:$AD$69,29,0)</f>
        <v>0</v>
      </c>
      <c r="I32" s="14">
        <f>VLOOKUP(B32,'[2]Brokers'!$B$9:$W$69,12,0)</f>
        <v>0</v>
      </c>
      <c r="J32" s="14">
        <f>VLOOKUP(B32,'[2]Brokers'!$B$9:$R$69,17,0)</f>
        <v>0</v>
      </c>
      <c r="K32" s="14">
        <v>0</v>
      </c>
      <c r="L32" s="14">
        <f>VLOOKUP(B32,'[2]Brokers'!$B$9:$W$69,22,0)</f>
        <v>0</v>
      </c>
      <c r="M32" s="14">
        <f>K32+J32+I32+H32+G32+L32</f>
        <v>8549251.93</v>
      </c>
      <c r="N32" s="29">
        <f>VLOOKUP(B32,'[3]Sheet1'!$B$16:$P$69,13,0)</f>
        <v>925274649.1</v>
      </c>
      <c r="O32" s="31">
        <f>N32/$N$68</f>
        <v>0.0007462266946327876</v>
      </c>
      <c r="P32" s="1"/>
    </row>
    <row r="33" spans="1:16" ht="15">
      <c r="A33" s="10">
        <f t="shared" si="0"/>
        <v>18</v>
      </c>
      <c r="B33" s="11" t="s">
        <v>13</v>
      </c>
      <c r="C33" s="30" t="s">
        <v>92</v>
      </c>
      <c r="D33" s="12" t="s">
        <v>2</v>
      </c>
      <c r="E33" s="13"/>
      <c r="F33" s="13"/>
      <c r="G33" s="14">
        <f>VLOOKUP(B33,'[2]Brokers'!$B$9:$H$69,7,0)</f>
        <v>71066334.93</v>
      </c>
      <c r="H33" s="14">
        <f>VLOOKUP(B33,'[1]Brokers'!$B$9:$AD$69,29,0)</f>
        <v>0</v>
      </c>
      <c r="I33" s="14">
        <f>VLOOKUP(B33,'[2]Brokers'!$B$9:$W$69,12,0)</f>
        <v>0</v>
      </c>
      <c r="J33" s="14">
        <f>VLOOKUP(B33,'[2]Brokers'!$B$9:$R$69,17,0)</f>
        <v>0</v>
      </c>
      <c r="K33" s="14">
        <v>0</v>
      </c>
      <c r="L33" s="14">
        <f>VLOOKUP(B33,'[2]Brokers'!$B$9:$W$69,22,0)</f>
        <v>0</v>
      </c>
      <c r="M33" s="14">
        <f>K33+J33+I33+H33+G33+L33</f>
        <v>71066334.93</v>
      </c>
      <c r="N33" s="29">
        <f>VLOOKUP(B33,'[3]Sheet1'!$B$16:$P$69,13,0)</f>
        <v>789618635.71</v>
      </c>
      <c r="O33" s="31">
        <f>N33/$N$68</f>
        <v>0.0006368211915450873</v>
      </c>
      <c r="P33" s="1"/>
    </row>
    <row r="34" spans="1:16" ht="15">
      <c r="A34" s="10">
        <f t="shared" si="0"/>
        <v>19</v>
      </c>
      <c r="B34" s="11" t="s">
        <v>25</v>
      </c>
      <c r="C34" s="30" t="s">
        <v>84</v>
      </c>
      <c r="D34" s="12" t="s">
        <v>2</v>
      </c>
      <c r="E34" s="13"/>
      <c r="F34" s="13"/>
      <c r="G34" s="14">
        <f>VLOOKUP(B34,'[2]Brokers'!$B$9:$H$69,7,0)</f>
        <v>15395460.84</v>
      </c>
      <c r="H34" s="14">
        <f>VLOOKUP(B34,'[1]Brokers'!$B$9:$AD$69,29,0)</f>
        <v>0</v>
      </c>
      <c r="I34" s="14">
        <f>VLOOKUP(B34,'[2]Brokers'!$B$9:$W$69,12,0)</f>
        <v>0</v>
      </c>
      <c r="J34" s="14">
        <f>VLOOKUP(B34,'[2]Brokers'!$B$9:$R$69,17,0)</f>
        <v>0</v>
      </c>
      <c r="K34" s="14">
        <v>0</v>
      </c>
      <c r="L34" s="14">
        <f>VLOOKUP(B34,'[2]Brokers'!$B$9:$W$69,22,0)</f>
        <v>0</v>
      </c>
      <c r="M34" s="14">
        <f>K34+J34+I34+H34+G34+L34</f>
        <v>15395460.84</v>
      </c>
      <c r="N34" s="29">
        <f>VLOOKUP(B34,'[3]Sheet1'!$B$16:$P$69,13,0)</f>
        <v>691286586.35</v>
      </c>
      <c r="O34" s="31">
        <f>N34/$N$68</f>
        <v>0.0005575171705803342</v>
      </c>
      <c r="P34" s="1"/>
    </row>
    <row r="35" spans="1:16" ht="15">
      <c r="A35" s="10">
        <f t="shared" si="0"/>
        <v>20</v>
      </c>
      <c r="B35" s="11" t="s">
        <v>14</v>
      </c>
      <c r="C35" s="30" t="s">
        <v>94</v>
      </c>
      <c r="D35" s="12" t="s">
        <v>2</v>
      </c>
      <c r="E35" s="13" t="s">
        <v>2</v>
      </c>
      <c r="F35" s="13" t="s">
        <v>2</v>
      </c>
      <c r="G35" s="14">
        <f>VLOOKUP(B35,'[2]Brokers'!$B$9:$H$69,7,0)</f>
        <v>291432838.36</v>
      </c>
      <c r="H35" s="14">
        <f>VLOOKUP(B35,'[1]Brokers'!$B$9:$AD$69,29,0)</f>
        <v>0</v>
      </c>
      <c r="I35" s="14">
        <f>VLOOKUP(B35,'[2]Brokers'!$B$9:$W$69,12,0)</f>
        <v>0</v>
      </c>
      <c r="J35" s="14">
        <f>VLOOKUP(B35,'[2]Brokers'!$B$9:$R$69,17,0)</f>
        <v>0</v>
      </c>
      <c r="K35" s="14">
        <v>0</v>
      </c>
      <c r="L35" s="14">
        <f>VLOOKUP(B35,'[2]Brokers'!$B$9:$W$69,22,0)</f>
        <v>0</v>
      </c>
      <c r="M35" s="14">
        <f>K35+J35+I35+H35+G35+L35</f>
        <v>291432838.36</v>
      </c>
      <c r="N35" s="29">
        <f>VLOOKUP(B35,'[3]Sheet1'!$B$16:$P$69,13,0)</f>
        <v>677833752.8</v>
      </c>
      <c r="O35" s="31">
        <f>N35/$N$68</f>
        <v>0.0005466675666025031</v>
      </c>
      <c r="P35" s="1"/>
    </row>
    <row r="36" spans="1:16" ht="15">
      <c r="A36" s="10">
        <f t="shared" si="0"/>
        <v>21</v>
      </c>
      <c r="B36" s="11" t="s">
        <v>37</v>
      </c>
      <c r="C36" s="30" t="s">
        <v>37</v>
      </c>
      <c r="D36" s="12" t="s">
        <v>2</v>
      </c>
      <c r="E36" s="13" t="s">
        <v>2</v>
      </c>
      <c r="F36" s="13"/>
      <c r="G36" s="14">
        <f>VLOOKUP(B36,'[2]Brokers'!$B$9:$H$69,7,0)</f>
        <v>722990</v>
      </c>
      <c r="H36" s="14">
        <f>VLOOKUP(B36,'[1]Brokers'!$B$9:$AD$69,29,0)</f>
        <v>0</v>
      </c>
      <c r="I36" s="14">
        <f>VLOOKUP(B36,'[2]Brokers'!$B$9:$W$69,12,0)</f>
        <v>0</v>
      </c>
      <c r="J36" s="14">
        <f>VLOOKUP(B36,'[2]Brokers'!$B$9:$R$69,17,0)</f>
        <v>0</v>
      </c>
      <c r="K36" s="14">
        <v>0</v>
      </c>
      <c r="L36" s="14">
        <f>VLOOKUP(B36,'[2]Brokers'!$B$9:$W$69,22,0)</f>
        <v>0</v>
      </c>
      <c r="M36" s="14">
        <f>K36+J36+I36+H36+G36+L36</f>
        <v>722990</v>
      </c>
      <c r="N36" s="29">
        <f>VLOOKUP(B36,'[3]Sheet1'!$B$16:$P$69,13,0)</f>
        <v>663642229</v>
      </c>
      <c r="O36" s="31">
        <f>N36/$N$68</f>
        <v>0.0005352222147738571</v>
      </c>
      <c r="P36" s="1"/>
    </row>
    <row r="37" spans="1:16" ht="15">
      <c r="A37" s="10">
        <f t="shared" si="0"/>
        <v>22</v>
      </c>
      <c r="B37" s="11" t="s">
        <v>30</v>
      </c>
      <c r="C37" s="30" t="s">
        <v>98</v>
      </c>
      <c r="D37" s="12" t="s">
        <v>2</v>
      </c>
      <c r="E37" s="13"/>
      <c r="F37" s="13"/>
      <c r="G37" s="14">
        <f>VLOOKUP(B37,'[2]Brokers'!$B$9:$H$69,7,0)</f>
        <v>10950657.35</v>
      </c>
      <c r="H37" s="14">
        <f>VLOOKUP(B37,'[1]Brokers'!$B$9:$AD$69,29,0)</f>
        <v>0</v>
      </c>
      <c r="I37" s="14">
        <f>VLOOKUP(B37,'[2]Brokers'!$B$9:$W$69,12,0)</f>
        <v>0</v>
      </c>
      <c r="J37" s="14">
        <f>VLOOKUP(B37,'[2]Brokers'!$B$9:$R$69,17,0)</f>
        <v>0</v>
      </c>
      <c r="K37" s="14">
        <v>0</v>
      </c>
      <c r="L37" s="14">
        <f>VLOOKUP(B37,'[2]Brokers'!$B$9:$W$69,22,0)</f>
        <v>0</v>
      </c>
      <c r="M37" s="14">
        <f>K37+J37+I37+H37+G37+L37</f>
        <v>10950657.35</v>
      </c>
      <c r="N37" s="29">
        <f>VLOOKUP(B37,'[3]Sheet1'!$B$16:$P$69,13,0)</f>
        <v>586887695.13</v>
      </c>
      <c r="O37" s="31">
        <f>N37/$N$68</f>
        <v>0.00047332028958483116</v>
      </c>
      <c r="P37" s="1"/>
    </row>
    <row r="38" spans="1:16" ht="15">
      <c r="A38" s="10">
        <f t="shared" si="0"/>
        <v>23</v>
      </c>
      <c r="B38" s="11" t="s">
        <v>38</v>
      </c>
      <c r="C38" s="30" t="s">
        <v>110</v>
      </c>
      <c r="D38" s="12" t="s">
        <v>2</v>
      </c>
      <c r="E38" s="13"/>
      <c r="F38" s="13"/>
      <c r="G38" s="14">
        <f>VLOOKUP(B38,'[2]Brokers'!$B$9:$H$69,7,0)</f>
        <v>47255858.489999995</v>
      </c>
      <c r="H38" s="14">
        <f>VLOOKUP(B38,'[1]Brokers'!$B$9:$AD$69,29,0)</f>
        <v>0</v>
      </c>
      <c r="I38" s="14">
        <f>VLOOKUP(B38,'[2]Brokers'!$B$9:$W$69,12,0)</f>
        <v>0</v>
      </c>
      <c r="J38" s="14">
        <f>VLOOKUP(B38,'[2]Brokers'!$B$9:$R$69,17,0)</f>
        <v>0</v>
      </c>
      <c r="K38" s="14">
        <v>0</v>
      </c>
      <c r="L38" s="14">
        <f>VLOOKUP(B38,'[2]Brokers'!$B$9:$W$69,22,0)</f>
        <v>0</v>
      </c>
      <c r="M38" s="14">
        <f>K38+J38+I38+H38+G38+L38</f>
        <v>47255858.489999995</v>
      </c>
      <c r="N38" s="29">
        <f>VLOOKUP(B38,'[3]Sheet1'!$B$16:$P$69,13,0)</f>
        <v>514699677.57</v>
      </c>
      <c r="O38" s="31">
        <f>N38/$N$68</f>
        <v>0.0004151012237233709</v>
      </c>
      <c r="P38" s="1"/>
    </row>
    <row r="39" spans="1:16" ht="15">
      <c r="A39" s="10">
        <f t="shared" si="0"/>
        <v>24</v>
      </c>
      <c r="B39" s="11" t="s">
        <v>35</v>
      </c>
      <c r="C39" s="30" t="s">
        <v>97</v>
      </c>
      <c r="D39" s="12" t="s">
        <v>2</v>
      </c>
      <c r="E39" s="13"/>
      <c r="F39" s="13"/>
      <c r="G39" s="14">
        <f>VLOOKUP(B39,'[2]Brokers'!$B$9:$H$69,7,0)</f>
        <v>94705325.75</v>
      </c>
      <c r="H39" s="14">
        <f>VLOOKUP(B39,'[1]Brokers'!$B$9:$AD$69,29,0)</f>
        <v>0</v>
      </c>
      <c r="I39" s="14">
        <f>VLOOKUP(B39,'[2]Brokers'!$B$9:$W$69,12,0)</f>
        <v>0</v>
      </c>
      <c r="J39" s="14">
        <f>VLOOKUP(B39,'[2]Brokers'!$B$9:$R$69,17,0)</f>
        <v>0</v>
      </c>
      <c r="K39" s="14">
        <v>0</v>
      </c>
      <c r="L39" s="14">
        <f>VLOOKUP(B39,'[2]Brokers'!$B$9:$W$69,22,0)</f>
        <v>0</v>
      </c>
      <c r="M39" s="14">
        <f>K39+J39+I39+H39+G39+L39</f>
        <v>94705325.75</v>
      </c>
      <c r="N39" s="29">
        <f>VLOOKUP(B39,'[3]Sheet1'!$B$16:$P$69,13,0)</f>
        <v>447945460.95</v>
      </c>
      <c r="O39" s="31">
        <f>N39/$N$68</f>
        <v>0.00036126447539183845</v>
      </c>
      <c r="P39" s="1"/>
    </row>
    <row r="40" spans="1:16" ht="15">
      <c r="A40" s="10">
        <f t="shared" si="0"/>
        <v>25</v>
      </c>
      <c r="B40" s="11" t="s">
        <v>28</v>
      </c>
      <c r="C40" s="30" t="s">
        <v>109</v>
      </c>
      <c r="D40" s="12" t="s">
        <v>2</v>
      </c>
      <c r="E40" s="13"/>
      <c r="F40" s="13"/>
      <c r="G40" s="14">
        <f>VLOOKUP(B40,'[2]Brokers'!$B$9:$H$69,7,0)</f>
        <v>0</v>
      </c>
      <c r="H40" s="14">
        <f>VLOOKUP(B40,'[1]Brokers'!$B$9:$AD$69,29,0)</f>
        <v>0</v>
      </c>
      <c r="I40" s="14">
        <f>VLOOKUP(B40,'[2]Brokers'!$B$9:$W$69,12,0)</f>
        <v>0</v>
      </c>
      <c r="J40" s="14">
        <f>VLOOKUP(B40,'[2]Brokers'!$B$9:$R$69,17,0)</f>
        <v>0</v>
      </c>
      <c r="K40" s="14">
        <v>0</v>
      </c>
      <c r="L40" s="14">
        <f>VLOOKUP(B40,'[2]Brokers'!$B$9:$W$69,22,0)</f>
        <v>0</v>
      </c>
      <c r="M40" s="14">
        <f>K40+J40+I40+H40+G40+L40</f>
        <v>0</v>
      </c>
      <c r="N40" s="29">
        <f>VLOOKUP(B40,'[3]Sheet1'!$B$16:$P$69,13,0)</f>
        <v>416045000</v>
      </c>
      <c r="O40" s="31">
        <f>N40/$N$68</f>
        <v>0.0003355370056560843</v>
      </c>
      <c r="P40" s="1"/>
    </row>
    <row r="41" spans="1:16" ht="15">
      <c r="A41" s="10">
        <f t="shared" si="0"/>
        <v>26</v>
      </c>
      <c r="B41" s="11" t="s">
        <v>21</v>
      </c>
      <c r="C41" s="30" t="s">
        <v>80</v>
      </c>
      <c r="D41" s="12" t="s">
        <v>2</v>
      </c>
      <c r="E41" s="13"/>
      <c r="F41" s="13"/>
      <c r="G41" s="14">
        <f>VLOOKUP(B41,'[2]Brokers'!$B$9:$H$69,7,0)</f>
        <v>143556063.16</v>
      </c>
      <c r="H41" s="14">
        <f>VLOOKUP(B41,'[1]Brokers'!$B$9:$AD$69,29,0)</f>
        <v>0</v>
      </c>
      <c r="I41" s="14">
        <f>VLOOKUP(B41,'[2]Brokers'!$B$9:$W$69,12,0)</f>
        <v>0</v>
      </c>
      <c r="J41" s="14">
        <f>VLOOKUP(B41,'[2]Brokers'!$B$9:$R$69,17,0)</f>
        <v>0</v>
      </c>
      <c r="K41" s="14">
        <v>0</v>
      </c>
      <c r="L41" s="14">
        <f>VLOOKUP(B41,'[2]Brokers'!$B$9:$W$69,22,0)</f>
        <v>0</v>
      </c>
      <c r="M41" s="14">
        <f>K41+J41+I41+H41+G41+L41</f>
        <v>143556063.16</v>
      </c>
      <c r="N41" s="29">
        <f>VLOOKUP(B41,'[3]Sheet1'!$B$16:$P$69,13,0)</f>
        <v>385834915.84999996</v>
      </c>
      <c r="O41" s="31">
        <f>N41/$N$68</f>
        <v>0.00031117281145519413</v>
      </c>
      <c r="P41" s="1"/>
    </row>
    <row r="42" spans="1:16" ht="15">
      <c r="A42" s="10">
        <f t="shared" si="0"/>
        <v>27</v>
      </c>
      <c r="B42" s="11" t="s">
        <v>33</v>
      </c>
      <c r="C42" s="30" t="s">
        <v>105</v>
      </c>
      <c r="D42" s="12" t="s">
        <v>2</v>
      </c>
      <c r="E42" s="13"/>
      <c r="F42" s="13"/>
      <c r="G42" s="14">
        <f>VLOOKUP(B42,'[2]Brokers'!$B$9:$H$69,7,0)</f>
        <v>47075275.26</v>
      </c>
      <c r="H42" s="14">
        <f>VLOOKUP(B42,'[1]Brokers'!$B$9:$AD$69,29,0)</f>
        <v>0</v>
      </c>
      <c r="I42" s="14">
        <f>VLOOKUP(B42,'[2]Brokers'!$B$9:$W$69,12,0)</f>
        <v>0</v>
      </c>
      <c r="J42" s="14">
        <f>VLOOKUP(B42,'[2]Brokers'!$B$9:$R$69,17,0)</f>
        <v>0</v>
      </c>
      <c r="K42" s="14">
        <v>0</v>
      </c>
      <c r="L42" s="14">
        <f>VLOOKUP(B42,'[2]Brokers'!$B$9:$W$69,22,0)</f>
        <v>0</v>
      </c>
      <c r="M42" s="14">
        <f>K42+J42+I42+H42+G42+L42</f>
        <v>47075275.26</v>
      </c>
      <c r="N42" s="29">
        <f>VLOOKUP(B42,'[3]Sheet1'!$B$16:$P$69,13,0)</f>
        <v>385570957.91999996</v>
      </c>
      <c r="O42" s="31">
        <f>N42/$N$68</f>
        <v>0.00031095993146997285</v>
      </c>
      <c r="P42" s="1"/>
    </row>
    <row r="43" spans="1:16" ht="15">
      <c r="A43" s="10">
        <f t="shared" si="0"/>
        <v>28</v>
      </c>
      <c r="B43" s="11" t="s">
        <v>12</v>
      </c>
      <c r="C43" s="30" t="s">
        <v>12</v>
      </c>
      <c r="D43" s="12" t="s">
        <v>2</v>
      </c>
      <c r="E43" s="13"/>
      <c r="F43" s="13"/>
      <c r="G43" s="14">
        <f>VLOOKUP(B43,'[2]Brokers'!$B$9:$H$69,7,0)</f>
        <v>999456</v>
      </c>
      <c r="H43" s="14">
        <f>VLOOKUP(B43,'[1]Brokers'!$B$9:$AD$69,29,0)</f>
        <v>0</v>
      </c>
      <c r="I43" s="14">
        <f>VLOOKUP(B43,'[2]Brokers'!$B$9:$W$69,12,0)</f>
        <v>0</v>
      </c>
      <c r="J43" s="14">
        <f>VLOOKUP(B43,'[2]Brokers'!$B$9:$R$69,17,0)</f>
        <v>0</v>
      </c>
      <c r="K43" s="14">
        <v>0</v>
      </c>
      <c r="L43" s="14">
        <f>VLOOKUP(B43,'[2]Brokers'!$B$9:$W$69,22,0)</f>
        <v>0</v>
      </c>
      <c r="M43" s="14">
        <f>K43+J43+I43+H43+G43+L43</f>
        <v>999456</v>
      </c>
      <c r="N43" s="29">
        <f>VLOOKUP(B43,'[3]Sheet1'!$B$16:$P$69,13,0)</f>
        <v>383708789.71000004</v>
      </c>
      <c r="O43" s="31">
        <f>N43/$N$68</f>
        <v>0.00030945810752013253</v>
      </c>
      <c r="P43" s="1"/>
    </row>
    <row r="44" spans="1:16" ht="15">
      <c r="A44" s="10">
        <f t="shared" si="0"/>
        <v>29</v>
      </c>
      <c r="B44" s="11" t="s">
        <v>45</v>
      </c>
      <c r="C44" s="30" t="s">
        <v>45</v>
      </c>
      <c r="D44" s="12" t="s">
        <v>2</v>
      </c>
      <c r="E44" s="13"/>
      <c r="F44" s="13"/>
      <c r="G44" s="14">
        <f>VLOOKUP(B44,'[2]Brokers'!$B$9:$H$69,7,0)</f>
        <v>15681765.6</v>
      </c>
      <c r="H44" s="14">
        <f>VLOOKUP(B44,'[1]Brokers'!$B$9:$AD$69,29,0)</f>
        <v>0</v>
      </c>
      <c r="I44" s="14">
        <f>VLOOKUP(B44,'[2]Brokers'!$B$9:$W$69,12,0)</f>
        <v>0</v>
      </c>
      <c r="J44" s="14">
        <f>VLOOKUP(B44,'[2]Brokers'!$B$9:$R$69,17,0)</f>
        <v>0</v>
      </c>
      <c r="K44" s="14">
        <v>0</v>
      </c>
      <c r="L44" s="14">
        <f>VLOOKUP(B44,'[2]Brokers'!$B$9:$W$69,22,0)</f>
        <v>0</v>
      </c>
      <c r="M44" s="14">
        <f>K44+J44+I44+H44+G44+L44</f>
        <v>15681765.6</v>
      </c>
      <c r="N44" s="29">
        <f>VLOOKUP(B44,'[3]Sheet1'!$B$16:$P$69,13,0)</f>
        <v>378792937.82</v>
      </c>
      <c r="O44" s="31">
        <f>N44/$N$68</f>
        <v>0.0003054935118071221</v>
      </c>
      <c r="P44" s="1"/>
    </row>
    <row r="45" spans="1:16" ht="15">
      <c r="A45" s="10">
        <f t="shared" si="0"/>
        <v>30</v>
      </c>
      <c r="B45" s="11" t="s">
        <v>69</v>
      </c>
      <c r="C45" s="30" t="s">
        <v>70</v>
      </c>
      <c r="D45" s="12" t="s">
        <v>2</v>
      </c>
      <c r="E45" s="13"/>
      <c r="F45" s="13" t="s">
        <v>2</v>
      </c>
      <c r="G45" s="14">
        <f>VLOOKUP(B45,'[2]Brokers'!$B$9:$H$69,7,0)</f>
        <v>143033902.24</v>
      </c>
      <c r="H45" s="14">
        <f>VLOOKUP(B45,'[1]Brokers'!$B$9:$AD$69,29,0)</f>
        <v>0</v>
      </c>
      <c r="I45" s="14">
        <f>VLOOKUP(B45,'[2]Brokers'!$B$9:$W$69,12,0)</f>
        <v>0</v>
      </c>
      <c r="J45" s="14">
        <f>VLOOKUP(B45,'[2]Brokers'!$B$9:$R$69,17,0)</f>
        <v>0</v>
      </c>
      <c r="K45" s="14"/>
      <c r="L45" s="14">
        <f>VLOOKUP(B45,'[2]Brokers'!$B$9:$W$69,22,0)</f>
        <v>0</v>
      </c>
      <c r="M45" s="14">
        <f>K45+J45+I45+H45+G45+L45</f>
        <v>143033902.24</v>
      </c>
      <c r="N45" s="29">
        <f>VLOOKUP(B45,'[3]Sheet1'!$B$16:$P$69,13,0)</f>
        <v>375176480.65</v>
      </c>
      <c r="O45" s="31">
        <f>N45/$N$68</f>
        <v>0.0003025768676702973</v>
      </c>
      <c r="P45" s="1"/>
    </row>
    <row r="46" spans="1:16" ht="15">
      <c r="A46" s="10">
        <f t="shared" si="0"/>
        <v>31</v>
      </c>
      <c r="B46" s="11" t="s">
        <v>65</v>
      </c>
      <c r="C46" s="30" t="s">
        <v>91</v>
      </c>
      <c r="D46" s="12" t="s">
        <v>2</v>
      </c>
      <c r="E46" s="13"/>
      <c r="F46" s="13"/>
      <c r="G46" s="14">
        <f>VLOOKUP(B46,'[2]Brokers'!$B$9:$H$69,7,0)</f>
        <v>2249960.3</v>
      </c>
      <c r="H46" s="14">
        <f>VLOOKUP(B46,'[1]Brokers'!$B$9:$AD$69,29,0)</f>
        <v>0</v>
      </c>
      <c r="I46" s="14">
        <f>VLOOKUP(B46,'[2]Brokers'!$B$9:$W$69,12,0)</f>
        <v>0</v>
      </c>
      <c r="J46" s="14">
        <f>VLOOKUP(B46,'[2]Brokers'!$B$9:$R$69,17,0)</f>
        <v>0</v>
      </c>
      <c r="K46" s="14">
        <v>0</v>
      </c>
      <c r="L46" s="14">
        <f>VLOOKUP(B46,'[2]Brokers'!$B$9:$W$69,22,0)</f>
        <v>0</v>
      </c>
      <c r="M46" s="14">
        <f>K46+J46+I46+H46+G46+L46</f>
        <v>2249960.3</v>
      </c>
      <c r="N46" s="29">
        <f>VLOOKUP(B46,'[3]Sheet1'!$B$16:$P$69,13,0)</f>
        <v>218405149.25</v>
      </c>
      <c r="O46" s="31">
        <f>N46/$N$68</f>
        <v>0.0001761420274230316</v>
      </c>
      <c r="P46" s="1"/>
    </row>
    <row r="47" spans="1:16" ht="15">
      <c r="A47" s="10">
        <f t="shared" si="0"/>
        <v>32</v>
      </c>
      <c r="B47" s="11" t="s">
        <v>18</v>
      </c>
      <c r="C47" s="30" t="s">
        <v>90</v>
      </c>
      <c r="D47" s="12" t="s">
        <v>2</v>
      </c>
      <c r="E47" s="13"/>
      <c r="F47" s="13"/>
      <c r="G47" s="14">
        <f>VLOOKUP(B47,'[2]Brokers'!$B$9:$H$69,7,0)</f>
        <v>15027806.33</v>
      </c>
      <c r="H47" s="14">
        <f>VLOOKUP(B47,'[1]Brokers'!$B$9:$AD$69,29,0)</f>
        <v>0</v>
      </c>
      <c r="I47" s="14">
        <f>VLOOKUP(B47,'[2]Brokers'!$B$9:$W$69,12,0)</f>
        <v>0</v>
      </c>
      <c r="J47" s="14">
        <f>VLOOKUP(B47,'[2]Brokers'!$B$9:$R$69,17,0)</f>
        <v>0</v>
      </c>
      <c r="K47" s="14">
        <v>0</v>
      </c>
      <c r="L47" s="14">
        <f>VLOOKUP(B47,'[2]Brokers'!$B$9:$W$69,22,0)</f>
        <v>0</v>
      </c>
      <c r="M47" s="14">
        <f>K47+J47+I47+H47+G47+L47</f>
        <v>15027806.33</v>
      </c>
      <c r="N47" s="29">
        <f>VLOOKUP(B47,'[3]Sheet1'!$B$16:$P$69,13,0)</f>
        <v>212825856.93</v>
      </c>
      <c r="O47" s="31">
        <f>N47/$N$68</f>
        <v>0.0001716423722445466</v>
      </c>
      <c r="P47" s="1"/>
    </row>
    <row r="48" spans="1:15" ht="15">
      <c r="A48" s="10">
        <f t="shared" si="0"/>
        <v>33</v>
      </c>
      <c r="B48" s="11" t="s">
        <v>47</v>
      </c>
      <c r="C48" s="30" t="s">
        <v>100</v>
      </c>
      <c r="D48" s="12" t="s">
        <v>2</v>
      </c>
      <c r="E48" s="13"/>
      <c r="F48" s="13"/>
      <c r="G48" s="14">
        <f>VLOOKUP(B48,'[2]Brokers'!$B$9:$H$69,7,0)</f>
        <v>13546388.809999999</v>
      </c>
      <c r="H48" s="14">
        <f>VLOOKUP(B48,'[1]Brokers'!$B$9:$AD$69,29,0)</f>
        <v>0</v>
      </c>
      <c r="I48" s="14">
        <f>VLOOKUP(B48,'[2]Brokers'!$B$9:$W$69,12,0)</f>
        <v>0</v>
      </c>
      <c r="J48" s="14">
        <f>VLOOKUP(B48,'[2]Brokers'!$B$9:$R$69,17,0)</f>
        <v>0</v>
      </c>
      <c r="K48" s="14">
        <v>0</v>
      </c>
      <c r="L48" s="14">
        <f>VLOOKUP(B48,'[2]Brokers'!$B$9:$W$69,22,0)</f>
        <v>0</v>
      </c>
      <c r="M48" s="14">
        <f>K48+J48+I48+H48+G48+L48</f>
        <v>13546388.809999999</v>
      </c>
      <c r="N48" s="29">
        <f>VLOOKUP(B48,'[3]Sheet1'!$B$16:$P$69,13,0)</f>
        <v>135651412.17</v>
      </c>
      <c r="O48" s="31">
        <f>N48/$N$68</f>
        <v>0.00010940179224012091</v>
      </c>
    </row>
    <row r="49" spans="1:15" ht="15">
      <c r="A49" s="10">
        <f aca="true" t="shared" si="1" ref="A49:A67">+A48+1</f>
        <v>34</v>
      </c>
      <c r="B49" s="11" t="s">
        <v>22</v>
      </c>
      <c r="C49" s="30" t="s">
        <v>96</v>
      </c>
      <c r="D49" s="12" t="s">
        <v>2</v>
      </c>
      <c r="E49" s="13"/>
      <c r="F49" s="13"/>
      <c r="G49" s="14">
        <f>VLOOKUP(B49,'[2]Brokers'!$B$9:$H$69,7,0)</f>
        <v>1014185</v>
      </c>
      <c r="H49" s="14">
        <f>VLOOKUP(B49,'[1]Brokers'!$B$9:$AD$69,29,0)</f>
        <v>0</v>
      </c>
      <c r="I49" s="14">
        <f>VLOOKUP(B49,'[2]Brokers'!$B$9:$W$69,12,0)</f>
        <v>0</v>
      </c>
      <c r="J49" s="14">
        <f>VLOOKUP(B49,'[2]Brokers'!$B$9:$R$69,17,0)</f>
        <v>0</v>
      </c>
      <c r="K49" s="14">
        <v>0</v>
      </c>
      <c r="L49" s="14">
        <f>VLOOKUP(B49,'[2]Brokers'!$B$9:$W$69,22,0)</f>
        <v>0</v>
      </c>
      <c r="M49" s="14">
        <f>K49+J49+I49+H49+G49+L49</f>
        <v>1014185</v>
      </c>
      <c r="N49" s="29">
        <f>VLOOKUP(B49,'[3]Sheet1'!$B$16:$P$69,13,0)</f>
        <v>135555969.25</v>
      </c>
      <c r="O49" s="31">
        <f>N49/$N$68</f>
        <v>0.00010932481827916028</v>
      </c>
    </row>
    <row r="50" spans="1:16" s="16" customFormat="1" ht="15">
      <c r="A50" s="10">
        <f t="shared" si="1"/>
        <v>35</v>
      </c>
      <c r="B50" s="11" t="s">
        <v>29</v>
      </c>
      <c r="C50" s="30" t="s">
        <v>101</v>
      </c>
      <c r="D50" s="12" t="s">
        <v>2</v>
      </c>
      <c r="E50" s="13"/>
      <c r="F50" s="13"/>
      <c r="G50" s="14">
        <f>VLOOKUP(B50,'[2]Brokers'!$B$9:$H$69,7,0)</f>
        <v>1570552</v>
      </c>
      <c r="H50" s="14">
        <f>VLOOKUP(B50,'[1]Brokers'!$B$9:$AD$69,29,0)</f>
        <v>0</v>
      </c>
      <c r="I50" s="14">
        <f>VLOOKUP(B50,'[2]Brokers'!$B$9:$W$69,12,0)</f>
        <v>0</v>
      </c>
      <c r="J50" s="14">
        <f>VLOOKUP(B50,'[2]Brokers'!$B$9:$R$69,17,0)</f>
        <v>0</v>
      </c>
      <c r="K50" s="14">
        <v>0</v>
      </c>
      <c r="L50" s="14">
        <f>VLOOKUP(B50,'[2]Brokers'!$B$9:$W$69,22,0)</f>
        <v>0</v>
      </c>
      <c r="M50" s="14">
        <f>K50+J50+I50+H50+G50+L50</f>
        <v>1570552</v>
      </c>
      <c r="N50" s="29">
        <f>VLOOKUP(B50,'[3]Sheet1'!$B$16:$P$69,13,0)</f>
        <v>129408230</v>
      </c>
      <c r="O50" s="31">
        <f>N50/$N$68</f>
        <v>0.00010436671514248184</v>
      </c>
      <c r="P50" s="15"/>
    </row>
    <row r="51" spans="1:15" ht="15">
      <c r="A51" s="10">
        <f t="shared" si="1"/>
        <v>36</v>
      </c>
      <c r="B51" s="11" t="s">
        <v>40</v>
      </c>
      <c r="C51" s="30" t="s">
        <v>103</v>
      </c>
      <c r="D51" s="12" t="s">
        <v>2</v>
      </c>
      <c r="E51" s="13"/>
      <c r="F51" s="13"/>
      <c r="G51" s="14">
        <f>VLOOKUP(B51,'[2]Brokers'!$B$9:$H$69,7,0)</f>
        <v>85000</v>
      </c>
      <c r="H51" s="14">
        <f>VLOOKUP(B51,'[1]Brokers'!$B$9:$AD$69,29,0)</f>
        <v>0</v>
      </c>
      <c r="I51" s="14">
        <f>VLOOKUP(B51,'[2]Brokers'!$B$9:$W$69,12,0)</f>
        <v>0</v>
      </c>
      <c r="J51" s="14">
        <f>VLOOKUP(B51,'[2]Brokers'!$B$9:$R$69,17,0)</f>
        <v>0</v>
      </c>
      <c r="K51" s="14">
        <v>0</v>
      </c>
      <c r="L51" s="14">
        <f>VLOOKUP(B51,'[2]Brokers'!$B$9:$W$69,22,0)</f>
        <v>0</v>
      </c>
      <c r="M51" s="14">
        <f>K51+J51+I51+H51+G51+L51</f>
        <v>85000</v>
      </c>
      <c r="N51" s="29">
        <f>VLOOKUP(B51,'[3]Sheet1'!$B$16:$P$69,13,0)</f>
        <v>127969615.2</v>
      </c>
      <c r="O51" s="31">
        <f>N51/$N$68</f>
        <v>0.00010320648367164448</v>
      </c>
    </row>
    <row r="52" spans="1:15" ht="15">
      <c r="A52" s="10">
        <f t="shared" si="1"/>
        <v>37</v>
      </c>
      <c r="B52" s="11" t="s">
        <v>23</v>
      </c>
      <c r="C52" s="30" t="s">
        <v>89</v>
      </c>
      <c r="D52" s="12" t="s">
        <v>2</v>
      </c>
      <c r="E52" s="13"/>
      <c r="F52" s="13"/>
      <c r="G52" s="14">
        <f>VLOOKUP(B52,'[2]Brokers'!$B$9:$H$69,7,0)</f>
        <v>4602181.27</v>
      </c>
      <c r="H52" s="14">
        <f>VLOOKUP(B52,'[1]Brokers'!$B$9:$AD$69,29,0)</f>
        <v>0</v>
      </c>
      <c r="I52" s="14">
        <f>VLOOKUP(B52,'[2]Brokers'!$B$9:$W$69,12,0)</f>
        <v>0</v>
      </c>
      <c r="J52" s="14">
        <f>VLOOKUP(B52,'[2]Brokers'!$B$9:$R$69,17,0)</f>
        <v>0</v>
      </c>
      <c r="K52" s="14">
        <v>0</v>
      </c>
      <c r="L52" s="14">
        <f>VLOOKUP(B52,'[2]Brokers'!$B$9:$W$69,22,0)</f>
        <v>0</v>
      </c>
      <c r="M52" s="14">
        <f>K52+J52+I52+H52+G52+L52</f>
        <v>4602181.27</v>
      </c>
      <c r="N52" s="29">
        <f>VLOOKUP(B52,'[3]Sheet1'!$B$16:$P$69,13,0)</f>
        <v>113896213.11999999</v>
      </c>
      <c r="O52" s="31">
        <f>N52/$N$68</f>
        <v>9.185639607699172E-05</v>
      </c>
    </row>
    <row r="53" spans="1:15" ht="15">
      <c r="A53" s="10">
        <f t="shared" si="1"/>
        <v>38</v>
      </c>
      <c r="B53" s="11" t="s">
        <v>31</v>
      </c>
      <c r="C53" s="30" t="s">
        <v>99</v>
      </c>
      <c r="D53" s="12" t="s">
        <v>2</v>
      </c>
      <c r="E53" s="13"/>
      <c r="F53" s="13"/>
      <c r="G53" s="14">
        <f>VLOOKUP(B53,'[2]Brokers'!$B$9:$H$69,7,0)</f>
        <v>7885322</v>
      </c>
      <c r="H53" s="14">
        <f>VLOOKUP(B53,'[1]Brokers'!$B$9:$AD$69,29,0)</f>
        <v>0</v>
      </c>
      <c r="I53" s="14">
        <f>VLOOKUP(B53,'[2]Brokers'!$B$9:$W$69,12,0)</f>
        <v>0</v>
      </c>
      <c r="J53" s="14">
        <f>VLOOKUP(B53,'[2]Brokers'!$B$9:$R$69,17,0)</f>
        <v>0</v>
      </c>
      <c r="K53" s="14">
        <v>0</v>
      </c>
      <c r="L53" s="14">
        <f>VLOOKUP(B53,'[2]Brokers'!$B$9:$W$69,22,0)</f>
        <v>0</v>
      </c>
      <c r="M53" s="14">
        <f>K53+J53+I53+H53+G53+L53</f>
        <v>7885322</v>
      </c>
      <c r="N53" s="29">
        <f>VLOOKUP(B53,'[3]Sheet1'!$B$16:$P$69,13,0)</f>
        <v>91542828.82000001</v>
      </c>
      <c r="O53" s="31">
        <f>N53/$N$68</f>
        <v>7.382856823552813E-05</v>
      </c>
    </row>
    <row r="54" spans="1:15" ht="15">
      <c r="A54" s="10">
        <f t="shared" si="1"/>
        <v>39</v>
      </c>
      <c r="B54" s="11" t="s">
        <v>43</v>
      </c>
      <c r="C54" s="30" t="s">
        <v>113</v>
      </c>
      <c r="D54" s="12" t="s">
        <v>2</v>
      </c>
      <c r="E54" s="13" t="s">
        <v>2</v>
      </c>
      <c r="F54" s="13" t="s">
        <v>2</v>
      </c>
      <c r="G54" s="14">
        <f>VLOOKUP(B54,'[2]Brokers'!$B$9:$H$69,7,0)</f>
        <v>49911166</v>
      </c>
      <c r="H54" s="14">
        <f>VLOOKUP(B54,'[1]Brokers'!$B$9:$AD$69,29,0)</f>
        <v>0</v>
      </c>
      <c r="I54" s="14">
        <f>VLOOKUP(B54,'[2]Brokers'!$B$9:$W$69,12,0)</f>
        <v>0</v>
      </c>
      <c r="J54" s="14">
        <f>VLOOKUP(B54,'[2]Brokers'!$B$9:$R$69,17,0)</f>
        <v>0</v>
      </c>
      <c r="K54" s="14">
        <v>0</v>
      </c>
      <c r="L54" s="14">
        <f>VLOOKUP(B54,'[2]Brokers'!$B$9:$W$69,22,0)</f>
        <v>0</v>
      </c>
      <c r="M54" s="14">
        <f>K54+J54+I54+H54+G54+L54</f>
        <v>49911166</v>
      </c>
      <c r="N54" s="29">
        <f>VLOOKUP(B54,'[3]Sheet1'!$B$16:$P$69,13,0)</f>
        <v>89095044</v>
      </c>
      <c r="O54" s="31">
        <f>N54/$N$68</f>
        <v>7.185444911621838E-05</v>
      </c>
    </row>
    <row r="55" spans="1:15" ht="15">
      <c r="A55" s="10">
        <f t="shared" si="1"/>
        <v>40</v>
      </c>
      <c r="B55" s="11" t="s">
        <v>32</v>
      </c>
      <c r="C55" s="30" t="s">
        <v>86</v>
      </c>
      <c r="D55" s="12" t="s">
        <v>2</v>
      </c>
      <c r="E55" s="13"/>
      <c r="F55" s="13"/>
      <c r="G55" s="14">
        <f>VLOOKUP(B55,'[2]Brokers'!$B$9:$H$69,7,0)</f>
        <v>73975175</v>
      </c>
      <c r="H55" s="14">
        <f>VLOOKUP(B55,'[1]Brokers'!$B$9:$AD$69,29,0)</f>
        <v>0</v>
      </c>
      <c r="I55" s="14">
        <f>VLOOKUP(B55,'[2]Brokers'!$B$9:$W$69,12,0)</f>
        <v>0</v>
      </c>
      <c r="J55" s="14">
        <f>VLOOKUP(B55,'[2]Brokers'!$B$9:$R$69,17,0)</f>
        <v>0</v>
      </c>
      <c r="K55" s="14">
        <v>0</v>
      </c>
      <c r="L55" s="14">
        <f>VLOOKUP(B55,'[2]Brokers'!$B$9:$W$69,22,0)</f>
        <v>0</v>
      </c>
      <c r="M55" s="14">
        <f>K55+J55+I55+H55+G55+L55</f>
        <v>73975175</v>
      </c>
      <c r="N55" s="29">
        <f>VLOOKUP(B55,'[3]Sheet1'!$B$16:$P$69,13,0)</f>
        <v>84912886</v>
      </c>
      <c r="O55" s="31">
        <f>N55/$N$68</f>
        <v>6.848157172915535E-05</v>
      </c>
    </row>
    <row r="56" spans="1:15" ht="15">
      <c r="A56" s="10">
        <f t="shared" si="1"/>
        <v>41</v>
      </c>
      <c r="B56" s="11" t="s">
        <v>66</v>
      </c>
      <c r="C56" s="30" t="s">
        <v>67</v>
      </c>
      <c r="D56" s="12" t="s">
        <v>2</v>
      </c>
      <c r="E56" s="13"/>
      <c r="F56" s="13"/>
      <c r="G56" s="14">
        <f>VLOOKUP(B56,'[2]Brokers'!$B$9:$H$69,7,0)</f>
        <v>8122859.75</v>
      </c>
      <c r="H56" s="14">
        <f>VLOOKUP(B56,'[1]Brokers'!$B$9:$AD$69,29,0)</f>
        <v>0</v>
      </c>
      <c r="I56" s="14">
        <f>VLOOKUP(B56,'[2]Brokers'!$B$9:$W$69,12,0)</f>
        <v>0</v>
      </c>
      <c r="J56" s="14">
        <f>VLOOKUP(B56,'[2]Brokers'!$B$9:$R$69,17,0)</f>
        <v>0</v>
      </c>
      <c r="K56" s="14"/>
      <c r="L56" s="14">
        <f>VLOOKUP(B56,'[2]Brokers'!$B$9:$W$69,22,0)</f>
        <v>0</v>
      </c>
      <c r="M56" s="14">
        <f>K56+J56+I56+H56+G56+L56</f>
        <v>8122859.75</v>
      </c>
      <c r="N56" s="29">
        <f>VLOOKUP(B56,'[3]Sheet1'!$B$16:$P$69,13,0)</f>
        <v>82673743.45000002</v>
      </c>
      <c r="O56" s="31">
        <f>N56/$N$68</f>
        <v>6.667572095228237E-05</v>
      </c>
    </row>
    <row r="57" spans="1:15" ht="15">
      <c r="A57" s="10">
        <f t="shared" si="1"/>
        <v>42</v>
      </c>
      <c r="B57" s="11" t="s">
        <v>27</v>
      </c>
      <c r="C57" s="30" t="s">
        <v>112</v>
      </c>
      <c r="D57" s="12" t="s">
        <v>2</v>
      </c>
      <c r="E57" s="13"/>
      <c r="F57" s="13"/>
      <c r="G57" s="14">
        <f>VLOOKUP(B57,'[2]Brokers'!$B$9:$H$69,7,0)</f>
        <v>0</v>
      </c>
      <c r="H57" s="14">
        <f>VLOOKUP(B57,'[1]Brokers'!$B$9:$AD$69,29,0)</f>
        <v>0</v>
      </c>
      <c r="I57" s="14">
        <f>VLOOKUP(B57,'[2]Brokers'!$B$9:$W$69,12,0)</f>
        <v>0</v>
      </c>
      <c r="J57" s="14">
        <f>VLOOKUP(B57,'[2]Brokers'!$B$9:$R$69,17,0)</f>
        <v>0</v>
      </c>
      <c r="K57" s="14">
        <v>0</v>
      </c>
      <c r="L57" s="14">
        <f>VLOOKUP(B57,'[2]Brokers'!$B$9:$W$69,22,0)</f>
        <v>0</v>
      </c>
      <c r="M57" s="14">
        <f>K57+J57+I57+H57+G57+L57</f>
        <v>0</v>
      </c>
      <c r="N57" s="29">
        <f>VLOOKUP(B57,'[3]Sheet1'!$B$16:$P$69,13,0)</f>
        <v>79333334.98</v>
      </c>
      <c r="O57" s="31">
        <f>N57/$N$68</f>
        <v>6.398170791116416E-05</v>
      </c>
    </row>
    <row r="58" spans="1:15" ht="15">
      <c r="A58" s="10">
        <f t="shared" si="1"/>
        <v>43</v>
      </c>
      <c r="B58" s="11" t="s">
        <v>46</v>
      </c>
      <c r="C58" s="30" t="s">
        <v>46</v>
      </c>
      <c r="D58" s="12" t="s">
        <v>2</v>
      </c>
      <c r="E58" s="13"/>
      <c r="F58" s="13"/>
      <c r="G58" s="14">
        <f>VLOOKUP(B58,'[2]Brokers'!$B$9:$H$69,7,0)</f>
        <v>0</v>
      </c>
      <c r="H58" s="14">
        <f>VLOOKUP(B58,'[1]Brokers'!$B$9:$AD$69,29,0)</f>
        <v>0</v>
      </c>
      <c r="I58" s="14">
        <f>VLOOKUP(B58,'[2]Brokers'!$B$9:$W$69,12,0)</f>
        <v>0</v>
      </c>
      <c r="J58" s="14">
        <f>VLOOKUP(B58,'[2]Brokers'!$B$9:$R$69,17,0)</f>
        <v>0</v>
      </c>
      <c r="K58" s="14">
        <v>0</v>
      </c>
      <c r="L58" s="14">
        <f>VLOOKUP(B58,'[2]Brokers'!$B$9:$W$69,22,0)</f>
        <v>0</v>
      </c>
      <c r="M58" s="14">
        <f>K58+J58+I58+H58+G58+L58</f>
        <v>0</v>
      </c>
      <c r="N58" s="29">
        <f>VLOOKUP(B58,'[3]Sheet1'!$B$16:$P$69,13,0)</f>
        <v>60525000</v>
      </c>
      <c r="O58" s="31">
        <f>N58/$N$68</f>
        <v>4.881293433963754E-05</v>
      </c>
    </row>
    <row r="59" spans="1:15" ht="15">
      <c r="A59" s="10">
        <f t="shared" si="1"/>
        <v>44</v>
      </c>
      <c r="B59" s="11" t="s">
        <v>26</v>
      </c>
      <c r="C59" s="30" t="s">
        <v>107</v>
      </c>
      <c r="D59" s="12" t="s">
        <v>2</v>
      </c>
      <c r="E59" s="13" t="s">
        <v>2</v>
      </c>
      <c r="F59" s="13" t="s">
        <v>2</v>
      </c>
      <c r="G59" s="14">
        <f>VLOOKUP(B59,'[2]Brokers'!$B$9:$H$69,7,0)</f>
        <v>0</v>
      </c>
      <c r="H59" s="14">
        <f>VLOOKUP(B59,'[1]Brokers'!$B$9:$AD$69,29,0)</f>
        <v>0</v>
      </c>
      <c r="I59" s="14">
        <f>VLOOKUP(B59,'[2]Brokers'!$B$9:$W$69,12,0)</f>
        <v>0</v>
      </c>
      <c r="J59" s="14">
        <f>VLOOKUP(B59,'[2]Brokers'!$B$9:$R$69,17,0)</f>
        <v>0</v>
      </c>
      <c r="K59" s="14">
        <v>0</v>
      </c>
      <c r="L59" s="14">
        <f>VLOOKUP(B59,'[2]Brokers'!$B$9:$W$69,22,0)</f>
        <v>0</v>
      </c>
      <c r="M59" s="14">
        <f>K59+J59+I59+H59+G59+L59</f>
        <v>0</v>
      </c>
      <c r="N59" s="29">
        <f>VLOOKUP(B59,'[3]Sheet1'!$B$16:$P$69,13,0)</f>
        <v>59231338.3</v>
      </c>
      <c r="O59" s="31">
        <f>N59/$N$68</f>
        <v>4.776960639878989E-05</v>
      </c>
    </row>
    <row r="60" spans="1:15" ht="15">
      <c r="A60" s="10">
        <f t="shared" si="1"/>
        <v>45</v>
      </c>
      <c r="B60" s="11" t="s">
        <v>24</v>
      </c>
      <c r="C60" s="30" t="s">
        <v>87</v>
      </c>
      <c r="D60" s="12" t="s">
        <v>2</v>
      </c>
      <c r="E60" s="13" t="s">
        <v>2</v>
      </c>
      <c r="F60" s="13" t="s">
        <v>2</v>
      </c>
      <c r="G60" s="14">
        <f>VLOOKUP(B60,'[2]Brokers'!$B$9:$H$69,7,0)</f>
        <v>12165881.85</v>
      </c>
      <c r="H60" s="14">
        <f>VLOOKUP(B60,'[1]Brokers'!$B$9:$AD$69,29,0)</f>
        <v>0</v>
      </c>
      <c r="I60" s="14">
        <f>VLOOKUP(B60,'[2]Brokers'!$B$9:$W$69,12,0)</f>
        <v>0</v>
      </c>
      <c r="J60" s="14">
        <f>VLOOKUP(B60,'[2]Brokers'!$B$9:$R$69,17,0)</f>
        <v>0</v>
      </c>
      <c r="K60" s="14">
        <v>0</v>
      </c>
      <c r="L60" s="14">
        <f>VLOOKUP(B60,'[2]Brokers'!$B$9:$W$69,22,0)</f>
        <v>0</v>
      </c>
      <c r="M60" s="14">
        <f>K60+J60+I60+H60+G60+L60</f>
        <v>12165881.85</v>
      </c>
      <c r="N60" s="29">
        <f>VLOOKUP(B60,'[3]Sheet1'!$B$16:$P$69,13,0)</f>
        <v>46605053.55</v>
      </c>
      <c r="O60" s="31">
        <f>N60/$N$68</f>
        <v>3.7586607498247686E-05</v>
      </c>
    </row>
    <row r="61" spans="1:15" ht="15">
      <c r="A61" s="10">
        <f t="shared" si="1"/>
        <v>46</v>
      </c>
      <c r="B61" s="11" t="s">
        <v>36</v>
      </c>
      <c r="C61" s="30" t="s">
        <v>108</v>
      </c>
      <c r="D61" s="12" t="s">
        <v>2</v>
      </c>
      <c r="E61" s="13"/>
      <c r="F61" s="13"/>
      <c r="G61" s="14">
        <f>VLOOKUP(B61,'[2]Brokers'!$B$9:$H$69,7,0)</f>
        <v>0</v>
      </c>
      <c r="H61" s="14">
        <f>VLOOKUP(B61,'[1]Brokers'!$B$9:$AD$69,29,0)</f>
        <v>0</v>
      </c>
      <c r="I61" s="14">
        <f>VLOOKUP(B61,'[2]Brokers'!$B$9:$W$69,12,0)</f>
        <v>0</v>
      </c>
      <c r="J61" s="14">
        <f>VLOOKUP(B61,'[2]Brokers'!$B$9:$R$69,17,0)</f>
        <v>0</v>
      </c>
      <c r="K61" s="14">
        <v>0</v>
      </c>
      <c r="L61" s="14">
        <f>VLOOKUP(B61,'[2]Brokers'!$B$9:$W$69,22,0)</f>
        <v>0</v>
      </c>
      <c r="M61" s="14">
        <f>K61+J61+I61+H61+G61+L61</f>
        <v>0</v>
      </c>
      <c r="N61" s="29">
        <f>VLOOKUP(B61,'[3]Sheet1'!$B$16:$P$69,13,0)</f>
        <v>22821332.8</v>
      </c>
      <c r="O61" s="31">
        <f>N61/$N$68</f>
        <v>1.8405224609821008E-05</v>
      </c>
    </row>
    <row r="62" spans="1:15" ht="15">
      <c r="A62" s="10">
        <f t="shared" si="1"/>
        <v>47</v>
      </c>
      <c r="B62" s="11" t="s">
        <v>63</v>
      </c>
      <c r="C62" s="30" t="s">
        <v>104</v>
      </c>
      <c r="D62" s="12" t="s">
        <v>2</v>
      </c>
      <c r="E62" s="13"/>
      <c r="F62" s="13"/>
      <c r="G62" s="14">
        <f>VLOOKUP(B62,'[2]Brokers'!$B$9:$H$69,7,0)</f>
        <v>0</v>
      </c>
      <c r="H62" s="14">
        <f>VLOOKUP(B62,'[1]Brokers'!$B$9:$AD$69,29,0)</f>
        <v>0</v>
      </c>
      <c r="I62" s="14">
        <f>VLOOKUP(B62,'[2]Brokers'!$B$9:$W$69,12,0)</f>
        <v>0</v>
      </c>
      <c r="J62" s="14">
        <f>VLOOKUP(B62,'[2]Brokers'!$B$9:$R$69,17,0)</f>
        <v>0</v>
      </c>
      <c r="K62" s="14">
        <v>0</v>
      </c>
      <c r="L62" s="14">
        <f>VLOOKUP(B62,'[2]Brokers'!$B$9:$W$69,22,0)</f>
        <v>0</v>
      </c>
      <c r="M62" s="14">
        <f>K62+J62+I62+H62+G62+L62</f>
        <v>0</v>
      </c>
      <c r="N62" s="29">
        <f>VLOOKUP(B62,'[3]Sheet1'!$B$16:$P$69,13,0)</f>
        <v>13446480.86</v>
      </c>
      <c r="O62" s="31">
        <f>N62/$N$68</f>
        <v>1.084448058353363E-05</v>
      </c>
    </row>
    <row r="63" spans="1:15" ht="15">
      <c r="A63" s="10">
        <f t="shared" si="1"/>
        <v>48</v>
      </c>
      <c r="B63" s="11" t="s">
        <v>42</v>
      </c>
      <c r="C63" s="30" t="s">
        <v>42</v>
      </c>
      <c r="D63" s="12" t="s">
        <v>2</v>
      </c>
      <c r="E63" s="13"/>
      <c r="F63" s="13"/>
      <c r="G63" s="14">
        <f>VLOOKUP(B63,'[2]Brokers'!$B$9:$H$69,7,0)</f>
        <v>9811281.54</v>
      </c>
      <c r="H63" s="14">
        <f>VLOOKUP(B63,'[1]Brokers'!$B$9:$AD$69,29,0)</f>
        <v>0</v>
      </c>
      <c r="I63" s="14">
        <f>VLOOKUP(B63,'[2]Brokers'!$B$9:$W$69,12,0)</f>
        <v>0</v>
      </c>
      <c r="J63" s="14">
        <f>VLOOKUP(B63,'[2]Brokers'!$B$9:$R$69,17,0)</f>
        <v>0</v>
      </c>
      <c r="K63" s="14">
        <v>0</v>
      </c>
      <c r="L63" s="14">
        <f>VLOOKUP(B63,'[2]Brokers'!$B$9:$W$69,22,0)</f>
        <v>0</v>
      </c>
      <c r="M63" s="14">
        <f>K63+J63+I63+H63+G63+L63</f>
        <v>9811281.54</v>
      </c>
      <c r="N63" s="29">
        <f>VLOOKUP(B63,'[3]Sheet1'!$B$16:$P$69,13,0)</f>
        <v>13005507</v>
      </c>
      <c r="O63" s="31">
        <f>N63/$N$68</f>
        <v>1.0488838649230838E-05</v>
      </c>
    </row>
    <row r="64" spans="1:15" ht="15">
      <c r="A64" s="10">
        <f t="shared" si="1"/>
        <v>49</v>
      </c>
      <c r="B64" s="11" t="s">
        <v>15</v>
      </c>
      <c r="C64" s="30" t="s">
        <v>106</v>
      </c>
      <c r="D64" s="12" t="s">
        <v>2</v>
      </c>
      <c r="E64" s="13"/>
      <c r="F64" s="13"/>
      <c r="G64" s="14">
        <f>VLOOKUP(B64,'[2]Brokers'!$B$9:$H$69,7,0)</f>
        <v>1296509</v>
      </c>
      <c r="H64" s="14">
        <f>VLOOKUP(B64,'[1]Brokers'!$B$9:$AD$69,29,0)</f>
        <v>0</v>
      </c>
      <c r="I64" s="14">
        <f>VLOOKUP(B64,'[2]Brokers'!$B$9:$W$69,12,0)</f>
        <v>0</v>
      </c>
      <c r="J64" s="14">
        <f>VLOOKUP(B64,'[2]Brokers'!$B$9:$R$69,17,0)</f>
        <v>0</v>
      </c>
      <c r="K64" s="14">
        <v>0</v>
      </c>
      <c r="L64" s="14">
        <f>VLOOKUP(B64,'[2]Brokers'!$B$9:$W$69,22,0)</f>
        <v>0</v>
      </c>
      <c r="M64" s="14">
        <f>K64+J64+I64+H64+G64+L64</f>
        <v>1296509</v>
      </c>
      <c r="N64" s="29">
        <f>VLOOKUP(B64,'[3]Sheet1'!$B$16:$P$69,13,0)</f>
        <v>5907442.73</v>
      </c>
      <c r="O64" s="31">
        <f>N64/$N$68</f>
        <v>4.764305891692015E-06</v>
      </c>
    </row>
    <row r="65" spans="1:15" ht="15">
      <c r="A65" s="10">
        <f t="shared" si="1"/>
        <v>50</v>
      </c>
      <c r="B65" s="11" t="s">
        <v>44</v>
      </c>
      <c r="C65" s="30" t="s">
        <v>44</v>
      </c>
      <c r="D65" s="12" t="s">
        <v>2</v>
      </c>
      <c r="E65" s="13"/>
      <c r="F65" s="13"/>
      <c r="G65" s="14">
        <f>VLOOKUP(B65,'[2]Brokers'!$B$9:$H$69,7,0)</f>
        <v>0</v>
      </c>
      <c r="H65" s="14">
        <f>VLOOKUP(B65,'[1]Brokers'!$B$9:$AD$69,29,0)</f>
        <v>0</v>
      </c>
      <c r="I65" s="14">
        <f>VLOOKUP(B65,'[2]Brokers'!$B$9:$W$69,12,0)</f>
        <v>0</v>
      </c>
      <c r="J65" s="14">
        <f>VLOOKUP(B65,'[2]Brokers'!$B$9:$R$69,17,0)</f>
        <v>0</v>
      </c>
      <c r="K65" s="14">
        <v>0</v>
      </c>
      <c r="L65" s="14">
        <f>VLOOKUP(B65,'[2]Brokers'!$B$9:$W$69,22,0)</f>
        <v>0</v>
      </c>
      <c r="M65" s="14">
        <f>K65+J65+I65+H65+G65+L65</f>
        <v>0</v>
      </c>
      <c r="N65" s="29">
        <f>VLOOKUP(B65,'[3]Sheet1'!$B$16:$P$69,13,0)</f>
        <v>3000000</v>
      </c>
      <c r="O65" s="31">
        <f>N65/$N$68</f>
        <v>2.4194762993624555E-06</v>
      </c>
    </row>
    <row r="66" spans="1:15" ht="15">
      <c r="A66" s="10">
        <f t="shared" si="1"/>
        <v>51</v>
      </c>
      <c r="B66" s="11" t="s">
        <v>71</v>
      </c>
      <c r="C66" s="30" t="s">
        <v>68</v>
      </c>
      <c r="D66" s="12" t="s">
        <v>2</v>
      </c>
      <c r="E66" s="13"/>
      <c r="F66" s="13"/>
      <c r="G66" s="14">
        <f>VLOOKUP(B66,'[2]Brokers'!$B$9:$H$69,7,0)</f>
        <v>0</v>
      </c>
      <c r="H66" s="14">
        <f>VLOOKUP(B66,'[1]Brokers'!$B$9:$AD$69,29,0)</f>
        <v>0</v>
      </c>
      <c r="I66" s="14">
        <f>VLOOKUP(B66,'[2]Brokers'!$B$9:$W$69,12,0)</f>
        <v>0</v>
      </c>
      <c r="J66" s="14">
        <f>VLOOKUP(B66,'[2]Brokers'!$B$9:$R$69,17,0)</f>
        <v>0</v>
      </c>
      <c r="K66" s="14"/>
      <c r="L66" s="14">
        <f>VLOOKUP(B66,'[2]Brokers'!$B$9:$W$69,22,0)</f>
        <v>0</v>
      </c>
      <c r="M66" s="14">
        <f>K66+J66+I66+H66+G66+L66</f>
        <v>0</v>
      </c>
      <c r="N66" s="29">
        <f>VLOOKUP(B66,'[3]Sheet1'!$B$16:$P$69,13,0)</f>
        <v>420000</v>
      </c>
      <c r="O66" s="31">
        <f>N66/$N$68</f>
        <v>3.387266819107438E-07</v>
      </c>
    </row>
    <row r="67" spans="1:15" ht="15">
      <c r="A67" s="10">
        <f t="shared" si="1"/>
        <v>52</v>
      </c>
      <c r="B67" s="11" t="s">
        <v>39</v>
      </c>
      <c r="C67" s="30" t="s">
        <v>111</v>
      </c>
      <c r="D67" s="12" t="s">
        <v>2</v>
      </c>
      <c r="E67" s="13"/>
      <c r="F67" s="13"/>
      <c r="G67" s="14">
        <f>VLOOKUP(B67,'[2]Brokers'!$B$9:$H$69,7,0)</f>
        <v>0</v>
      </c>
      <c r="H67" s="14">
        <f>VLOOKUP(B67,'[1]Brokers'!$B$9:$AD$69,29,0)</f>
        <v>0</v>
      </c>
      <c r="I67" s="14">
        <f>VLOOKUP(B67,'[2]Brokers'!$B$9:$W$69,12,0)</f>
        <v>0</v>
      </c>
      <c r="J67" s="14">
        <f>VLOOKUP(B67,'[2]Brokers'!$B$9:$R$69,17,0)</f>
        <v>0</v>
      </c>
      <c r="K67" s="14">
        <v>0</v>
      </c>
      <c r="L67" s="14">
        <f>VLOOKUP(B67,'[2]Brokers'!$B$9:$W$69,22,0)</f>
        <v>0</v>
      </c>
      <c r="M67" s="14">
        <f>K67+J67+I67+H67+G67+L67</f>
        <v>0</v>
      </c>
      <c r="N67" s="29">
        <f>VLOOKUP(B67,'[3]Sheet1'!$B$16:$P$69,13,0)</f>
        <v>0</v>
      </c>
      <c r="O67" s="31">
        <f>N67/$N$68</f>
        <v>0</v>
      </c>
    </row>
    <row r="68" spans="1:16" ht="16.5" customHeight="1" thickBot="1">
      <c r="A68" s="43" t="s">
        <v>54</v>
      </c>
      <c r="B68" s="44"/>
      <c r="C68" s="45"/>
      <c r="D68" s="26">
        <f>COUNTA(D16:D67)</f>
        <v>52</v>
      </c>
      <c r="E68" s="26">
        <f>COUNTA(E16:E67)</f>
        <v>17</v>
      </c>
      <c r="F68" s="26">
        <f>COUNTA(F16:F67)</f>
        <v>14</v>
      </c>
      <c r="G68" s="32">
        <f aca="true" t="shared" si="2" ref="G68:O68">SUM(G16:G67)</f>
        <v>28874678726.020008</v>
      </c>
      <c r="H68" s="32">
        <f t="shared" si="2"/>
        <v>0</v>
      </c>
      <c r="I68" s="32">
        <f t="shared" si="2"/>
        <v>15694735.7</v>
      </c>
      <c r="J68" s="32">
        <f t="shared" si="2"/>
        <v>0</v>
      </c>
      <c r="K68" s="32">
        <f t="shared" si="2"/>
        <v>0</v>
      </c>
      <c r="L68" s="32">
        <f t="shared" si="2"/>
        <v>0</v>
      </c>
      <c r="M68" s="32">
        <f t="shared" si="2"/>
        <v>28890373461.720005</v>
      </c>
      <c r="N68" s="32">
        <f t="shared" si="2"/>
        <v>1239937750491.9207</v>
      </c>
      <c r="O68" s="33">
        <f t="shared" si="2"/>
        <v>0.9999999999999994</v>
      </c>
      <c r="P68" s="17"/>
    </row>
    <row r="69" spans="11:16" ht="15">
      <c r="K69" s="18"/>
      <c r="L69" s="18"/>
      <c r="M69" s="19"/>
      <c r="O69" s="18"/>
      <c r="P69" s="17"/>
    </row>
    <row r="70" spans="2:16" ht="27.6" customHeight="1">
      <c r="B70" s="42" t="s">
        <v>55</v>
      </c>
      <c r="C70" s="42"/>
      <c r="D70" s="24"/>
      <c r="E70" s="24"/>
      <c r="F70" s="24"/>
      <c r="H70" s="20"/>
      <c r="K70" s="18"/>
      <c r="L70" s="18"/>
      <c r="M70" s="18"/>
      <c r="P70" s="17"/>
    </row>
    <row r="71" spans="3:16" ht="27.6" customHeight="1">
      <c r="C71" s="25"/>
      <c r="D71" s="25"/>
      <c r="E71" s="25"/>
      <c r="F71" s="25"/>
      <c r="P71" s="17"/>
    </row>
    <row r="72" ht="15">
      <c r="P72" s="17"/>
    </row>
    <row r="73" ht="15">
      <c r="P73" s="17"/>
    </row>
  </sheetData>
  <mergeCells count="15">
    <mergeCell ref="N11:O11"/>
    <mergeCell ref="M14:M15"/>
    <mergeCell ref="N14:N15"/>
    <mergeCell ref="D9:K9"/>
    <mergeCell ref="B70:C70"/>
    <mergeCell ref="A68:C68"/>
    <mergeCell ref="O14:O15"/>
    <mergeCell ref="A12:A15"/>
    <mergeCell ref="B12:B15"/>
    <mergeCell ref="C12:C15"/>
    <mergeCell ref="D12:F14"/>
    <mergeCell ref="G12:M13"/>
    <mergeCell ref="J14:L14"/>
    <mergeCell ref="G14:I14"/>
    <mergeCell ref="N12:O13"/>
  </mergeCells>
  <printOptions/>
  <pageMargins left="0.7" right="0.7" top="0.75" bottom="0.75" header="0.3" footer="0.3"/>
  <pageSetup fitToHeight="2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2021-06-16T02:18:16Z</cp:lastPrinted>
  <dcterms:created xsi:type="dcterms:W3CDTF">2017-06-09T07:51:20Z</dcterms:created>
  <dcterms:modified xsi:type="dcterms:W3CDTF">2021-06-16T02:46:39Z</dcterms:modified>
  <cp:category/>
  <cp:version/>
  <cp:contentType/>
  <cp:contentStatus/>
</cp:coreProperties>
</file>