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embers\Арилжааны тайлан\2022\"/>
    </mc:Choice>
  </mc:AlternateContent>
  <bookViews>
    <workbookView xWindow="0" yWindow="0" windowWidth="20490" windowHeight="7155"/>
  </bookViews>
  <sheets>
    <sheet name="Sheet1" sheetId="1" r:id="rId1"/>
    <sheet name="Sheet2" sheetId="2" r:id="rId2"/>
  </sheets>
  <externalReferences>
    <externalReference r:id="rId3"/>
    <externalReference r:id="rId4"/>
  </externalReferences>
  <definedNames>
    <definedName name="_xlnm._FilterDatabase" localSheetId="0" hidden="1">Sheet1!$A$15:$P$71</definedName>
    <definedName name="_xlnm.Print_Area" localSheetId="0">Sheet1!$A$1:$O$73</definedName>
  </definedNames>
  <calcPr calcId="152511"/>
</workbook>
</file>

<file path=xl/calcChain.xml><?xml version="1.0" encoding="utf-8"?>
<calcChain xmlns="http://schemas.openxmlformats.org/spreadsheetml/2006/main">
  <c r="F791" i="2" l="1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36" i="2"/>
  <c r="H733" i="2"/>
  <c r="M18" i="1"/>
  <c r="M17" i="1"/>
  <c r="M19" i="1"/>
  <c r="M20" i="1"/>
  <c r="M21" i="1"/>
  <c r="M22" i="1"/>
  <c r="M23" i="1"/>
  <c r="M26" i="1"/>
  <c r="M25" i="1"/>
  <c r="M27" i="1"/>
  <c r="M24" i="1"/>
  <c r="M28" i="1"/>
  <c r="M29" i="1"/>
  <c r="M30" i="1"/>
  <c r="M33" i="1"/>
  <c r="M32" i="1"/>
  <c r="M34" i="1"/>
  <c r="M36" i="1"/>
  <c r="M35" i="1"/>
  <c r="M37" i="1"/>
  <c r="M38" i="1"/>
  <c r="M39" i="1"/>
  <c r="M41" i="1"/>
  <c r="M40" i="1"/>
  <c r="M42" i="1"/>
  <c r="M44" i="1"/>
  <c r="M43" i="1"/>
  <c r="M45" i="1"/>
  <c r="M47" i="1"/>
  <c r="M46" i="1"/>
  <c r="M48" i="1"/>
  <c r="M49" i="1"/>
  <c r="M50" i="1"/>
  <c r="M51" i="1"/>
  <c r="M52" i="1"/>
  <c r="M31" i="1"/>
  <c r="M53" i="1"/>
  <c r="M54" i="1"/>
  <c r="M55" i="1"/>
  <c r="M56" i="1"/>
  <c r="M58" i="1"/>
  <c r="M59" i="1"/>
  <c r="M57" i="1"/>
  <c r="M60" i="1"/>
  <c r="M61" i="1"/>
  <c r="M63" i="1"/>
  <c r="M62" i="1"/>
  <c r="M65" i="1"/>
  <c r="M66" i="1"/>
  <c r="M64" i="1"/>
  <c r="M67" i="1"/>
  <c r="M68" i="1"/>
  <c r="M69" i="1"/>
  <c r="M70" i="1"/>
  <c r="M16" i="1"/>
  <c r="F691" i="2"/>
  <c r="L18" i="1"/>
  <c r="L17" i="1"/>
  <c r="L19" i="1"/>
  <c r="L20" i="1"/>
  <c r="L21" i="1"/>
  <c r="L22" i="1"/>
  <c r="L23" i="1"/>
  <c r="L26" i="1"/>
  <c r="L25" i="1"/>
  <c r="L27" i="1"/>
  <c r="L24" i="1"/>
  <c r="L28" i="1"/>
  <c r="L29" i="1"/>
  <c r="L30" i="1"/>
  <c r="L33" i="1"/>
  <c r="L32" i="1"/>
  <c r="L34" i="1"/>
  <c r="L36" i="1"/>
  <c r="L35" i="1"/>
  <c r="L37" i="1"/>
  <c r="L38" i="1"/>
  <c r="L39" i="1"/>
  <c r="L41" i="1"/>
  <c r="L40" i="1"/>
  <c r="L42" i="1"/>
  <c r="L44" i="1"/>
  <c r="L43" i="1"/>
  <c r="L45" i="1"/>
  <c r="L47" i="1"/>
  <c r="L46" i="1"/>
  <c r="L48" i="1"/>
  <c r="L49" i="1"/>
  <c r="L50" i="1"/>
  <c r="L51" i="1"/>
  <c r="L52" i="1"/>
  <c r="L31" i="1"/>
  <c r="L53" i="1"/>
  <c r="L54" i="1"/>
  <c r="L55" i="1"/>
  <c r="L56" i="1"/>
  <c r="L58" i="1"/>
  <c r="L59" i="1"/>
  <c r="L57" i="1"/>
  <c r="L60" i="1"/>
  <c r="L61" i="1"/>
  <c r="L63" i="1"/>
  <c r="L62" i="1"/>
  <c r="L65" i="1"/>
  <c r="L66" i="1"/>
  <c r="L64" i="1"/>
  <c r="L67" i="1"/>
  <c r="L68" i="1"/>
  <c r="L69" i="1"/>
  <c r="L70" i="1"/>
  <c r="L16" i="1"/>
  <c r="D668" i="2"/>
  <c r="K18" i="1"/>
  <c r="K17" i="1"/>
  <c r="K19" i="1"/>
  <c r="K20" i="1"/>
  <c r="K21" i="1"/>
  <c r="K22" i="1"/>
  <c r="K23" i="1"/>
  <c r="K26" i="1"/>
  <c r="K25" i="1"/>
  <c r="K27" i="1"/>
  <c r="K24" i="1"/>
  <c r="K28" i="1"/>
  <c r="K29" i="1"/>
  <c r="K30" i="1"/>
  <c r="K33" i="1"/>
  <c r="K32" i="1"/>
  <c r="K34" i="1"/>
  <c r="K36" i="1"/>
  <c r="K35" i="1"/>
  <c r="K37" i="1"/>
  <c r="K38" i="1"/>
  <c r="K39" i="1"/>
  <c r="K41" i="1"/>
  <c r="K40" i="1"/>
  <c r="K42" i="1"/>
  <c r="K44" i="1"/>
  <c r="K43" i="1"/>
  <c r="K45" i="1"/>
  <c r="K47" i="1"/>
  <c r="K46" i="1"/>
  <c r="K48" i="1"/>
  <c r="K49" i="1"/>
  <c r="K50" i="1"/>
  <c r="K51" i="1"/>
  <c r="K52" i="1"/>
  <c r="K31" i="1"/>
  <c r="K53" i="1"/>
  <c r="K54" i="1"/>
  <c r="K55" i="1"/>
  <c r="K56" i="1"/>
  <c r="K58" i="1"/>
  <c r="K59" i="1"/>
  <c r="K57" i="1"/>
  <c r="K60" i="1"/>
  <c r="K61" i="1"/>
  <c r="K63" i="1"/>
  <c r="K62" i="1"/>
  <c r="K65" i="1"/>
  <c r="K66" i="1"/>
  <c r="K64" i="1"/>
  <c r="K67" i="1"/>
  <c r="K68" i="1"/>
  <c r="K69" i="1"/>
  <c r="K70" i="1"/>
  <c r="K16" i="1"/>
  <c r="H630" i="2"/>
  <c r="J18" i="1"/>
  <c r="J17" i="1"/>
  <c r="J19" i="1"/>
  <c r="J20" i="1"/>
  <c r="J21" i="1"/>
  <c r="J22" i="1"/>
  <c r="J23" i="1"/>
  <c r="J26" i="1"/>
  <c r="J25" i="1"/>
  <c r="J27" i="1"/>
  <c r="J24" i="1"/>
  <c r="J28" i="1"/>
  <c r="J29" i="1"/>
  <c r="J30" i="1"/>
  <c r="J33" i="1"/>
  <c r="J32" i="1"/>
  <c r="J34" i="1"/>
  <c r="J36" i="1"/>
  <c r="J35" i="1"/>
  <c r="J37" i="1"/>
  <c r="J38" i="1"/>
  <c r="J39" i="1"/>
  <c r="J41" i="1"/>
  <c r="J40" i="1"/>
  <c r="J42" i="1"/>
  <c r="J44" i="1"/>
  <c r="J43" i="1"/>
  <c r="J45" i="1"/>
  <c r="J47" i="1"/>
  <c r="J46" i="1"/>
  <c r="J48" i="1"/>
  <c r="J49" i="1"/>
  <c r="J50" i="1"/>
  <c r="J51" i="1"/>
  <c r="J52" i="1"/>
  <c r="J31" i="1"/>
  <c r="J53" i="1"/>
  <c r="J54" i="1"/>
  <c r="J55" i="1"/>
  <c r="J56" i="1"/>
  <c r="J58" i="1"/>
  <c r="J59" i="1"/>
  <c r="J57" i="1"/>
  <c r="J60" i="1"/>
  <c r="J61" i="1"/>
  <c r="J63" i="1"/>
  <c r="J62" i="1"/>
  <c r="J65" i="1"/>
  <c r="J66" i="1"/>
  <c r="J64" i="1"/>
  <c r="J67" i="1"/>
  <c r="J68" i="1"/>
  <c r="J69" i="1"/>
  <c r="J70" i="1"/>
  <c r="J16" i="1"/>
  <c r="F609" i="2"/>
  <c r="I18" i="1"/>
  <c r="I17" i="1"/>
  <c r="I19" i="1"/>
  <c r="I20" i="1"/>
  <c r="I21" i="1"/>
  <c r="I22" i="1"/>
  <c r="I23" i="1"/>
  <c r="I26" i="1"/>
  <c r="I25" i="1"/>
  <c r="I27" i="1"/>
  <c r="I24" i="1"/>
  <c r="I28" i="1"/>
  <c r="I29" i="1"/>
  <c r="I30" i="1"/>
  <c r="I33" i="1"/>
  <c r="I32" i="1"/>
  <c r="I34" i="1"/>
  <c r="I36" i="1"/>
  <c r="I35" i="1"/>
  <c r="I37" i="1"/>
  <c r="I38" i="1"/>
  <c r="I39" i="1"/>
  <c r="I41" i="1"/>
  <c r="I40" i="1"/>
  <c r="I42" i="1"/>
  <c r="I44" i="1"/>
  <c r="I43" i="1"/>
  <c r="I45" i="1"/>
  <c r="I47" i="1"/>
  <c r="I46" i="1"/>
  <c r="I48" i="1"/>
  <c r="I49" i="1"/>
  <c r="I50" i="1"/>
  <c r="I51" i="1"/>
  <c r="I52" i="1"/>
  <c r="I31" i="1"/>
  <c r="I53" i="1"/>
  <c r="I54" i="1"/>
  <c r="I55" i="1"/>
  <c r="I56" i="1"/>
  <c r="I58" i="1"/>
  <c r="I59" i="1"/>
  <c r="I57" i="1"/>
  <c r="I60" i="1"/>
  <c r="I61" i="1"/>
  <c r="I63" i="1"/>
  <c r="I62" i="1"/>
  <c r="I65" i="1"/>
  <c r="I66" i="1"/>
  <c r="I64" i="1"/>
  <c r="I67" i="1"/>
  <c r="I68" i="1"/>
  <c r="I69" i="1"/>
  <c r="I70" i="1"/>
  <c r="I16" i="1"/>
  <c r="D598" i="2"/>
  <c r="G18" i="1"/>
  <c r="G17" i="1"/>
  <c r="G19" i="1"/>
  <c r="G20" i="1"/>
  <c r="G21" i="1"/>
  <c r="G22" i="1"/>
  <c r="G23" i="1"/>
  <c r="G26" i="1"/>
  <c r="G25" i="1"/>
  <c r="G27" i="1"/>
  <c r="G24" i="1"/>
  <c r="G28" i="1"/>
  <c r="G29" i="1"/>
  <c r="G30" i="1"/>
  <c r="G33" i="1"/>
  <c r="G32" i="1"/>
  <c r="G34" i="1"/>
  <c r="G36" i="1"/>
  <c r="G35" i="1"/>
  <c r="G37" i="1"/>
  <c r="G38" i="1"/>
  <c r="G39" i="1"/>
  <c r="G41" i="1"/>
  <c r="G40" i="1"/>
  <c r="G42" i="1"/>
  <c r="G44" i="1"/>
  <c r="G43" i="1"/>
  <c r="G45" i="1"/>
  <c r="G47" i="1"/>
  <c r="G46" i="1"/>
  <c r="G48" i="1"/>
  <c r="G49" i="1"/>
  <c r="G50" i="1"/>
  <c r="G51" i="1"/>
  <c r="G52" i="1"/>
  <c r="G31" i="1"/>
  <c r="G53" i="1"/>
  <c r="G54" i="1"/>
  <c r="G55" i="1"/>
  <c r="G56" i="1"/>
  <c r="G58" i="1"/>
  <c r="G59" i="1"/>
  <c r="G57" i="1"/>
  <c r="G60" i="1"/>
  <c r="G61" i="1"/>
  <c r="G63" i="1"/>
  <c r="G62" i="1"/>
  <c r="G65" i="1"/>
  <c r="G66" i="1"/>
  <c r="G64" i="1"/>
  <c r="G67" i="1"/>
  <c r="G68" i="1"/>
  <c r="G69" i="1"/>
  <c r="G70" i="1"/>
  <c r="G16" i="1"/>
  <c r="J544" i="2" l="1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496" i="2"/>
  <c r="F493" i="2"/>
  <c r="D468" i="2"/>
  <c r="H424" i="2"/>
  <c r="D413" i="2"/>
  <c r="H361" i="2" l="1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01" i="2"/>
  <c r="D268" i="2"/>
  <c r="H240" i="2"/>
  <c r="D218" i="2"/>
  <c r="H296" i="2"/>
  <c r="F286" i="2"/>
  <c r="F129" i="2" l="1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28" i="2"/>
  <c r="K157" i="2"/>
  <c r="H136" i="2"/>
  <c r="H92" i="2"/>
  <c r="D108" i="2"/>
  <c r="K52" i="2" l="1"/>
  <c r="H53" i="2" l="1"/>
  <c r="F45" i="2"/>
  <c r="D27" i="2"/>
  <c r="B52" i="2"/>
  <c r="N80" i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D71" i="1" l="1"/>
  <c r="E71" i="1"/>
  <c r="F71" i="1"/>
  <c r="H71" i="1" l="1"/>
  <c r="N71" i="1"/>
  <c r="O70" i="1" s="1"/>
  <c r="O33" i="1" l="1"/>
  <c r="O60" i="1"/>
  <c r="O18" i="1"/>
  <c r="O22" i="1"/>
  <c r="O36" i="1"/>
  <c r="O63" i="1"/>
  <c r="O42" i="1"/>
  <c r="O54" i="1"/>
  <c r="O25" i="1"/>
  <c r="O37" i="1"/>
  <c r="O65" i="1"/>
  <c r="O20" i="1"/>
  <c r="O43" i="1"/>
  <c r="O61" i="1"/>
  <c r="O44" i="1"/>
  <c r="O29" i="1"/>
  <c r="O26" i="1"/>
  <c r="O52" i="1"/>
  <c r="O45" i="1"/>
  <c r="O23" i="1"/>
  <c r="O32" i="1"/>
  <c r="O28" i="1"/>
  <c r="O35" i="1"/>
  <c r="O34" i="1"/>
  <c r="O64" i="1"/>
  <c r="O68" i="1"/>
  <c r="O39" i="1"/>
  <c r="O40" i="1"/>
  <c r="O46" i="1"/>
  <c r="O38" i="1"/>
  <c r="O59" i="1"/>
  <c r="O27" i="1"/>
  <c r="O49" i="1"/>
  <c r="O16" i="1"/>
  <c r="O69" i="1"/>
  <c r="O17" i="1"/>
  <c r="O19" i="1"/>
  <c r="O56" i="1"/>
  <c r="O50" i="1"/>
  <c r="O47" i="1"/>
  <c r="O48" i="1"/>
  <c r="O41" i="1"/>
  <c r="O62" i="1"/>
  <c r="O30" i="1"/>
  <c r="O24" i="1"/>
  <c r="O57" i="1"/>
  <c r="O58" i="1"/>
  <c r="O67" i="1"/>
  <c r="O53" i="1"/>
  <c r="O31" i="1"/>
  <c r="O55" i="1"/>
  <c r="O51" i="1"/>
  <c r="O21" i="1"/>
  <c r="O66" i="1"/>
  <c r="O71" i="1" l="1"/>
</calcChain>
</file>

<file path=xl/sharedStrings.xml><?xml version="1.0" encoding="utf-8"?>
<sst xmlns="http://schemas.openxmlformats.org/spreadsheetml/2006/main" count="224" uniqueCount="135">
  <si>
    <t xml:space="preserve">"МХБ" ТӨХК-ИЙН ГИШҮҮН КОМПАНИУДЫН АРИЛЖААНЫ ТАЙЛАН </t>
  </si>
  <si>
    <t>№</t>
  </si>
  <si>
    <t>Үсгэн код</t>
  </si>
  <si>
    <t>Компанийн нэр</t>
  </si>
  <si>
    <t>Үйл ажиллагааны чиглэл</t>
  </si>
  <si>
    <t>Үнэт цаасны хоёрдогч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</si>
  <si>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</si>
  <si>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</si>
  <si>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</si>
  <si>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</si>
  <si>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</si>
  <si>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</si>
  <si>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BDSC</t>
  </si>
  <si>
    <t>"БИ ДИ СЕК ҮЦК" ХК</t>
  </si>
  <si>
    <t>●</t>
  </si>
  <si>
    <t>NOVL</t>
  </si>
  <si>
    <t>"НОВЕЛ ИНВЕСТМЕНТ ҮЦК" ХХК</t>
  </si>
  <si>
    <t>TNGR</t>
  </si>
  <si>
    <t>"ТЭНГЭР КАПИТАЛ  ҮЦК" ХХК</t>
  </si>
  <si>
    <t>GLMT</t>
  </si>
  <si>
    <t>"ГОЛОМТ КАПИТАЛ ҮЦК" ХХК</t>
  </si>
  <si>
    <t>BZIN</t>
  </si>
  <si>
    <t>"МИРЭ ЭССЭТ СЕКЬЮРИТИС МОНГОЛ ҮЦК" ХХК</t>
  </si>
  <si>
    <t>ARD</t>
  </si>
  <si>
    <t>TDB</t>
  </si>
  <si>
    <t>STIN</t>
  </si>
  <si>
    <t>"СТАНДАРТ ИНВЕСТМЕНТ ҮЦК" ХХК</t>
  </si>
  <si>
    <t>MNET</t>
  </si>
  <si>
    <t>"АРД СЕКЬЮРИТИЗ ҮЦК" ХХК</t>
  </si>
  <si>
    <t>GAUL</t>
  </si>
  <si>
    <t>"ГАҮЛИ ҮЦК" ХХК</t>
  </si>
  <si>
    <t>MIBG</t>
  </si>
  <si>
    <t>MSEC</t>
  </si>
  <si>
    <t>"МОНСЕК ҮЦК" ХХК</t>
  </si>
  <si>
    <t>NSEC</t>
  </si>
  <si>
    <t>"НЭЙШНЛ СЕКЮРИТИС ҮЦК" ХХК</t>
  </si>
  <si>
    <t>APS</t>
  </si>
  <si>
    <t>"АЗИА ПАСИФИК СЕКЬЮРИТИС ҮЦК" ХХК</t>
  </si>
  <si>
    <t>BUMB</t>
  </si>
  <si>
    <t>"БУМБАТ-АЛТАЙ ҮЦК" ХХК</t>
  </si>
  <si>
    <t>LFTI</t>
  </si>
  <si>
    <t>"ЛАЙФТАЙМ ИНВЕСТМЕНТ ҮЦК" ХХК</t>
  </si>
  <si>
    <t>DELG</t>
  </si>
  <si>
    <t>ZRGD</t>
  </si>
  <si>
    <t>"ЗЭРГЭД ҮЦК" ХХК</t>
  </si>
  <si>
    <t>BULG</t>
  </si>
  <si>
    <t>"БУЛГАН БРОКЕР ҮЦК" ХХК</t>
  </si>
  <si>
    <t>BLMB</t>
  </si>
  <si>
    <t xml:space="preserve">"БЛҮМСБЮРИ СЕКЮРИТИЕС ҮЦК" ХХК </t>
  </si>
  <si>
    <t>UNDR</t>
  </si>
  <si>
    <t>"ӨНДӨРХААН ИНВЕСТ ҮЦК" ХХК</t>
  </si>
  <si>
    <t>TABO</t>
  </si>
  <si>
    <t>"ТАВАН БОГД ҮЦК" ХХК</t>
  </si>
  <si>
    <t>SECP</t>
  </si>
  <si>
    <t>"СИКАП  ҮЦК" ХХК</t>
  </si>
  <si>
    <t>TCHB</t>
  </si>
  <si>
    <t>"ТУЛГАТ ЧАНДМАНЬ БАЯН  ҮЦК" ХХК</t>
  </si>
  <si>
    <t>ECM</t>
  </si>
  <si>
    <t>"ЕВРАЗИА КАПИТАЛ ХОЛДИНГ ҮЦК" ХК</t>
  </si>
  <si>
    <t>BLAC</t>
  </si>
  <si>
    <t>"БЛЭКСТОУН ИНТЕРНЭЙШНЛ ҮЦК" ХХК</t>
  </si>
  <si>
    <t>ALTN</t>
  </si>
  <si>
    <t>"АЛТАН ХОРОМСОГ ҮЦК" ХХК</t>
  </si>
  <si>
    <t>SANR</t>
  </si>
  <si>
    <t>"САНАР ҮЦК" ХХК</t>
  </si>
  <si>
    <t>DRBR</t>
  </si>
  <si>
    <t>"ДАРХАН БРОКЕР ҮЦК" ХХК</t>
  </si>
  <si>
    <t>MERG</t>
  </si>
  <si>
    <t>"МЭРГЭН САНАА ҮЦК" ХХК</t>
  </si>
  <si>
    <t>MONG</t>
  </si>
  <si>
    <t>"МОНГОЛ СЕКЮРИТИЕС ҮЦК" ХК</t>
  </si>
  <si>
    <t>GDEV</t>
  </si>
  <si>
    <t>"ГРАНДДЕВЕЛОПМЕНТ ҮЦК" ХХК</t>
  </si>
  <si>
    <t>TTOL</t>
  </si>
  <si>
    <t>"МАСДАК ҮНЭТ ЦААСНЫ КОМПАНИ" ХХК</t>
  </si>
  <si>
    <t>GNDX</t>
  </si>
  <si>
    <t>"ГЕНДЕКС ҮЦК" ХХК</t>
  </si>
  <si>
    <t>MICC</t>
  </si>
  <si>
    <t>"ЭМ АЙ СИ СИ  ҮЦК" ХХК</t>
  </si>
  <si>
    <t>ARGB</t>
  </si>
  <si>
    <t>"АРГАЙ БЭСТ ҮЦК" ХХК</t>
  </si>
  <si>
    <t>BSK</t>
  </si>
  <si>
    <t>"БЛЮСКАЙ СЕКЬЮРИТИЗ ҮЦК" ХК</t>
  </si>
  <si>
    <t>GATR</t>
  </si>
  <si>
    <t>"ГАЦУУРТ ТРЕЙД ҮЦК" ХХК</t>
  </si>
  <si>
    <t>GDSC</t>
  </si>
  <si>
    <t>"ГҮҮДСЕК ҮЦК" ХХК</t>
  </si>
  <si>
    <t>ZGB</t>
  </si>
  <si>
    <t>SGC</t>
  </si>
  <si>
    <t>"ЭС ЖИ КАПИТАЛ ҮЦК" ХХК</t>
  </si>
  <si>
    <t>FCX</t>
  </si>
  <si>
    <t>"ЭФ СИ ИКС ҮЦК" ХХК</t>
  </si>
  <si>
    <t>BATS</t>
  </si>
  <si>
    <t>"БАТС ҮЦК" ХХК</t>
  </si>
  <si>
    <t>DCF</t>
  </si>
  <si>
    <t>HUN</t>
  </si>
  <si>
    <t>"ХҮННҮ ЭМПАЙР ҮЦК" ХХК</t>
  </si>
  <si>
    <t xml:space="preserve">Жич: Гишүүдийг нийт хийсэн арилжааны үнийн дүнгээр жагсаав. </t>
  </si>
  <si>
    <t>ЗГҮЦ</t>
  </si>
  <si>
    <t>Үнэт цаасны анхдагч зах зээлийн арилжаа</t>
  </si>
  <si>
    <t>"СИЛВЭР ЛАЙТ СЕКЮРИТИЙЗ ҮЦК" ХХК</t>
  </si>
  <si>
    <t>SILS</t>
  </si>
  <si>
    <t>"АПЕКС КАПИТАЛ ҮЦК" ХХК</t>
  </si>
  <si>
    <t>CTRL</t>
  </si>
  <si>
    <t>INVC</t>
  </si>
  <si>
    <t>"ИНВЕСКОР КАПИТАЛ ҮЦК" ХХК</t>
  </si>
  <si>
    <t>"ДИ СИ ЭФ ҮЦК" ХХК</t>
  </si>
  <si>
    <t>DOMI</t>
  </si>
  <si>
    <t>"ДОМИКС СЕК ҮЦК" ХХК</t>
  </si>
  <si>
    <t>"MОНГОЛ ХУВЬЦАА" ХХК</t>
  </si>
  <si>
    <t>MOHU</t>
  </si>
  <si>
    <t>RISM</t>
  </si>
  <si>
    <t>"РАЙНОС ИНВЕСТМЕНТ ҮЦК" ХХК</t>
  </si>
  <si>
    <t>"ЦЕНТРАЛ СЕКЬЮРИТИЙЗ ҮЦК" ХХК</t>
  </si>
  <si>
    <t>ХУВЬЦАА /ХОС/</t>
  </si>
  <si>
    <t>КОМПАНИЙН БОНД, ХБҮЦ</t>
  </si>
  <si>
    <t>"ӨЛЗИЙ ЭНД КО КАПИТАЛ ҮЦК" ХХК</t>
  </si>
  <si>
    <t>"ТИ ДИ БИ СЕКЬЮРИТИЗ ҮЦК" ХХК</t>
  </si>
  <si>
    <t>"СТОКЛАБ СЕКЬЮРИТИЗ ҮЦК" ХХК</t>
  </si>
  <si>
    <t>STOK</t>
  </si>
  <si>
    <t>MSDQ</t>
  </si>
  <si>
    <t>2022 оны арилжааны нийт дүн</t>
  </si>
  <si>
    <t>BKOC</t>
  </si>
  <si>
    <t>"БКО КАПИТАЛ ҮЦК" ХХК</t>
  </si>
  <si>
    <t>"МАНДАЛ КАПИТАЛ МАРКЕТС ҮЦК" ХХК</t>
  </si>
  <si>
    <t>"ТАВАНБОГД КАПИТАЛ ҮЦК" ХХК</t>
  </si>
  <si>
    <t xml:space="preserve"> </t>
  </si>
  <si>
    <t>"ДИ ЭЙЧ КАПИТАЛ ҮЦК" ХХК</t>
  </si>
  <si>
    <t>GACB</t>
  </si>
  <si>
    <t>"ГЭРЭЛТ АССЭЙМООР КАПИТАЛ ҮЦК" ХХК</t>
  </si>
  <si>
    <t>10-р сарын арилжааны дүн</t>
  </si>
  <si>
    <t xml:space="preserve">2022 оны 10 дугаар сарын 31-ний байдлаар </t>
  </si>
  <si>
    <t>ХУВЬЦАА /Сендли ББСБ/</t>
  </si>
  <si>
    <t>ХУВЬЦАА /Төрийн банк/</t>
  </si>
  <si>
    <t>ХБҮЦ /Нөмөр/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</si>
</sst>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9" fillId="0" borderId="0"/>
  </cellStyleXfs>
  <cellXfs count="63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2" fillId="4" borderId="6" xfId="2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3" fontId="8" fillId="3" borderId="7" xfId="1" applyFont="1" applyFill="1" applyBorder="1" applyAlignment="1">
      <alignment horizontal="center" vertical="center"/>
    </xf>
    <xf numFmtId="9" fontId="8" fillId="4" borderId="8" xfId="2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3" fontId="5" fillId="3" borderId="4" xfId="1" applyFont="1" applyFill="1" applyBorder="1" applyAlignment="1">
      <alignment horizontal="center" vertical="center"/>
    </xf>
    <xf numFmtId="4" fontId="0" fillId="0" borderId="0" xfId="0" applyNumberFormat="1"/>
    <xf numFmtId="4" fontId="2" fillId="0" borderId="0" xfId="0" applyNumberFormat="1" applyFont="1" applyAlignment="1">
      <alignment horizontal="center" vertical="center" wrapText="1"/>
    </xf>
    <xf numFmtId="43" fontId="8" fillId="3" borderId="4" xfId="1" applyFont="1" applyFill="1" applyBorder="1" applyAlignment="1">
      <alignment vertical="center" wrapText="1"/>
    </xf>
    <xf numFmtId="43" fontId="0" fillId="0" borderId="0" xfId="1" applyFont="1"/>
    <xf numFmtId="164" fontId="0" fillId="0" borderId="0" xfId="1" applyNumberFormat="1" applyFont="1"/>
    <xf numFmtId="43" fontId="5" fillId="0" borderId="0" xfId="0" applyNumberFormat="1" applyFont="1" applyAlignment="1">
      <alignment horizontal="center" vertical="center" wrapText="1"/>
    </xf>
    <xf numFmtId="43" fontId="0" fillId="0" borderId="0" xfId="0" applyNumberFormat="1"/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10 2 2 17 2" xfId="4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27215</xdr:colOff>
      <xdr:row>0</xdr:row>
      <xdr:rowOff>73478</xdr:rowOff>
    </xdr:from>
    <xdr:to>
      <xdr:col>15</xdr:col>
      <xdr:colOff>27215</xdr:colOff>
      <xdr:row>7</xdr:row>
      <xdr:rowOff>54428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27215" y="73478"/>
          <a:ext cx="19895176" cy="136274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94863"/>
          <a:ext cx="777025" cy="801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nth2022-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r5124.MSE\Desktop\Mnth2022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ABS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B7" t="str">
            <v>ACE</v>
          </cell>
          <cell r="C7" t="str">
            <v>АСЕ энд Т Капитал ХХК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B8" t="str">
            <v>ALTN</v>
          </cell>
          <cell r="C8" t="str">
            <v>Алтан хоромсог ХХК</v>
          </cell>
          <cell r="D8">
            <v>18494</v>
          </cell>
          <cell r="E8">
            <v>10683783</v>
          </cell>
          <cell r="F8">
            <v>1047</v>
          </cell>
          <cell r="G8">
            <v>3082650</v>
          </cell>
          <cell r="H8">
            <v>13766433</v>
          </cell>
        </row>
        <row r="9">
          <cell r="B9" t="str">
            <v>APS</v>
          </cell>
          <cell r="C9" t="str">
            <v>Азиа Пасифик секьюритис ХХК</v>
          </cell>
          <cell r="D9">
            <v>11445</v>
          </cell>
          <cell r="E9">
            <v>758613.5</v>
          </cell>
          <cell r="F9">
            <v>893</v>
          </cell>
          <cell r="G9">
            <v>3732601</v>
          </cell>
          <cell r="H9">
            <v>4491214.5</v>
          </cell>
        </row>
        <row r="10">
          <cell r="B10" t="str">
            <v>ARD</v>
          </cell>
          <cell r="C10" t="str">
            <v>Өлзий энд КО капитал ХХК</v>
          </cell>
          <cell r="D10">
            <v>258838</v>
          </cell>
          <cell r="E10">
            <v>95776852.170000002</v>
          </cell>
          <cell r="F10">
            <v>454778</v>
          </cell>
          <cell r="G10">
            <v>179328865.55000001</v>
          </cell>
          <cell r="H10">
            <v>275105717.72000003</v>
          </cell>
        </row>
        <row r="11">
          <cell r="B11" t="str">
            <v>ARGB</v>
          </cell>
          <cell r="C11" t="str">
            <v>Аргай бэст ХХК</v>
          </cell>
          <cell r="D11">
            <v>24518</v>
          </cell>
          <cell r="E11">
            <v>12376393.960000001</v>
          </cell>
          <cell r="F11">
            <v>6861</v>
          </cell>
          <cell r="G11">
            <v>9915982</v>
          </cell>
          <cell r="H11">
            <v>22292375.960000001</v>
          </cell>
        </row>
        <row r="12">
          <cell r="B12" t="str">
            <v>BATS</v>
          </cell>
          <cell r="C12" t="str">
            <v>Батс ХХК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B13" t="str">
            <v>BDSC</v>
          </cell>
          <cell r="C13" t="str">
            <v>БиДиСек ХК</v>
          </cell>
          <cell r="D13">
            <v>1202664</v>
          </cell>
          <cell r="E13">
            <v>648323783.21000004</v>
          </cell>
          <cell r="F13">
            <v>813273</v>
          </cell>
          <cell r="G13">
            <v>376401479.13999999</v>
          </cell>
          <cell r="H13">
            <v>1024725262.35</v>
          </cell>
        </row>
        <row r="14">
          <cell r="B14" t="str">
            <v>BKOC</v>
          </cell>
          <cell r="C14" t="str">
            <v>БКО Капитал ҮЦК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B15" t="str">
            <v>BLAC</v>
          </cell>
          <cell r="C15" t="str">
            <v>Блэкстоун интернэйшнл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 t="str">
            <v>BLMB</v>
          </cell>
          <cell r="C16" t="str">
            <v>Блүмсбюри секюритиес ХХК</v>
          </cell>
          <cell r="D16">
            <v>391</v>
          </cell>
          <cell r="E16">
            <v>204013</v>
          </cell>
          <cell r="F16">
            <v>0</v>
          </cell>
          <cell r="G16">
            <v>0</v>
          </cell>
          <cell r="H16">
            <v>204013</v>
          </cell>
        </row>
        <row r="17">
          <cell r="B17" t="str">
            <v>BSK</v>
          </cell>
          <cell r="C17" t="str">
            <v>BLUE SKY</v>
          </cell>
          <cell r="D17">
            <v>0</v>
          </cell>
          <cell r="E17">
            <v>0</v>
          </cell>
          <cell r="F17">
            <v>2215</v>
          </cell>
          <cell r="G17">
            <v>7504645</v>
          </cell>
          <cell r="H17">
            <v>7504645</v>
          </cell>
        </row>
        <row r="18">
          <cell r="B18" t="str">
            <v>BULG</v>
          </cell>
          <cell r="C18" t="str">
            <v>Булган брокер ХХК</v>
          </cell>
          <cell r="D18">
            <v>290</v>
          </cell>
          <cell r="E18">
            <v>1160000</v>
          </cell>
          <cell r="F18">
            <v>26099</v>
          </cell>
          <cell r="G18">
            <v>7601394.0999999996</v>
          </cell>
          <cell r="H18">
            <v>8761394.0999999996</v>
          </cell>
        </row>
        <row r="19">
          <cell r="B19" t="str">
            <v>BUMB</v>
          </cell>
          <cell r="C19" t="str">
            <v>Бумбат-Алтай ХХК</v>
          </cell>
          <cell r="D19">
            <v>147663</v>
          </cell>
          <cell r="E19">
            <v>30008803.32</v>
          </cell>
          <cell r="F19">
            <v>230582</v>
          </cell>
          <cell r="G19">
            <v>61489990.590000004</v>
          </cell>
          <cell r="H19">
            <v>91498793.909999996</v>
          </cell>
        </row>
        <row r="20">
          <cell r="B20" t="str">
            <v>BZIN</v>
          </cell>
          <cell r="C20" t="str">
            <v>Мирэ Эссет Секьюритис Монгол ХХК</v>
          </cell>
          <cell r="D20">
            <v>69659</v>
          </cell>
          <cell r="E20">
            <v>22897428.899999999</v>
          </cell>
          <cell r="F20">
            <v>172705</v>
          </cell>
          <cell r="G20">
            <v>23183554.489999998</v>
          </cell>
          <cell r="H20">
            <v>46080983.390000001</v>
          </cell>
        </row>
        <row r="21">
          <cell r="B21" t="str">
            <v>CTRL</v>
          </cell>
          <cell r="C21" t="str">
            <v>Централ секьюритийз ҮЦК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B22" t="str">
            <v>DCF</v>
          </cell>
          <cell r="C22" t="str">
            <v>Ди Си Эф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B23" t="str">
            <v>DELG</v>
          </cell>
          <cell r="C23" t="str">
            <v>Дэлгэрхангай секюритиз ХХК</v>
          </cell>
          <cell r="D23">
            <v>217095</v>
          </cell>
          <cell r="E23">
            <v>138948761.59999999</v>
          </cell>
          <cell r="F23">
            <v>479646</v>
          </cell>
          <cell r="G23">
            <v>222066915.75</v>
          </cell>
          <cell r="H23">
            <v>361015677.35000002</v>
          </cell>
        </row>
        <row r="24">
          <cell r="B24" t="str">
            <v>DOMI</v>
          </cell>
          <cell r="C24" t="str">
            <v>Домикс сек ҮЦК ХХК</v>
          </cell>
          <cell r="D24">
            <v>74803</v>
          </cell>
          <cell r="E24">
            <v>5754008.29</v>
          </cell>
          <cell r="F24">
            <v>7646</v>
          </cell>
          <cell r="G24">
            <v>3136176.51</v>
          </cell>
          <cell r="H24">
            <v>8890184.8000000007</v>
          </cell>
        </row>
        <row r="25">
          <cell r="B25" t="str">
            <v>DRBR</v>
          </cell>
          <cell r="C25" t="str">
            <v>Дархан брокер ХХК</v>
          </cell>
          <cell r="D25">
            <v>26696</v>
          </cell>
          <cell r="E25">
            <v>3071054.8</v>
          </cell>
          <cell r="F25">
            <v>66332</v>
          </cell>
          <cell r="G25">
            <v>17228757</v>
          </cell>
          <cell r="H25">
            <v>20299811.800000001</v>
          </cell>
        </row>
        <row r="26">
          <cell r="B26" t="str">
            <v>ECM</v>
          </cell>
          <cell r="C26" t="str">
            <v>Евразиа капитал монголиа ХХК</v>
          </cell>
          <cell r="D26">
            <v>2578</v>
          </cell>
          <cell r="E26">
            <v>53880.2</v>
          </cell>
          <cell r="F26">
            <v>0</v>
          </cell>
          <cell r="G26">
            <v>0</v>
          </cell>
          <cell r="H26">
            <v>53880.2</v>
          </cell>
        </row>
        <row r="27">
          <cell r="B27" t="str">
            <v>FCX</v>
          </cell>
          <cell r="C27" t="str">
            <v>Эф Си Икс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B28" t="str">
            <v>GATR</v>
          </cell>
          <cell r="C28" t="str">
            <v>Гацуурт трейд ХХК</v>
          </cell>
          <cell r="D28">
            <v>1775</v>
          </cell>
          <cell r="E28">
            <v>2414046</v>
          </cell>
          <cell r="F28">
            <v>1000</v>
          </cell>
          <cell r="G28">
            <v>115000</v>
          </cell>
          <cell r="H28">
            <v>2529046</v>
          </cell>
        </row>
        <row r="29">
          <cell r="B29" t="str">
            <v>GAUL</v>
          </cell>
          <cell r="C29" t="str">
            <v>Гаүли ХХК</v>
          </cell>
          <cell r="D29">
            <v>6622</v>
          </cell>
          <cell r="E29">
            <v>9438836.8399999999</v>
          </cell>
          <cell r="F29">
            <v>47476</v>
          </cell>
          <cell r="G29">
            <v>14507603.050000001</v>
          </cell>
          <cell r="H29">
            <v>23946439.890000001</v>
          </cell>
        </row>
        <row r="30">
          <cell r="B30" t="str">
            <v>GDEV</v>
          </cell>
          <cell r="C30" t="str">
            <v>Гранддевелопмент ХХК</v>
          </cell>
          <cell r="D30">
            <v>99</v>
          </cell>
          <cell r="E30">
            <v>462662</v>
          </cell>
          <cell r="F30">
            <v>3500</v>
          </cell>
          <cell r="G30">
            <v>371090</v>
          </cell>
          <cell r="H30">
            <v>833752</v>
          </cell>
        </row>
        <row r="31">
          <cell r="B31" t="str">
            <v>GDSC</v>
          </cell>
          <cell r="C31" t="str">
            <v>Гүүдсек ХХК</v>
          </cell>
          <cell r="D31">
            <v>62163</v>
          </cell>
          <cell r="E31">
            <v>31312048.309999999</v>
          </cell>
          <cell r="F31">
            <v>63012</v>
          </cell>
          <cell r="G31">
            <v>21834842.809999999</v>
          </cell>
          <cell r="H31">
            <v>53146891.119999997</v>
          </cell>
        </row>
        <row r="32">
          <cell r="B32" t="str">
            <v>GLMT</v>
          </cell>
          <cell r="C32" t="str">
            <v>Голомт Капитал ХХК</v>
          </cell>
          <cell r="D32">
            <v>7802870</v>
          </cell>
          <cell r="E32">
            <v>1710204072.5699999</v>
          </cell>
          <cell r="F32">
            <v>8193256</v>
          </cell>
          <cell r="G32">
            <v>1837961806.8199999</v>
          </cell>
          <cell r="H32">
            <v>3548165879.3899999</v>
          </cell>
        </row>
        <row r="33">
          <cell r="B33" t="str">
            <v>GNDX</v>
          </cell>
          <cell r="C33" t="str">
            <v>Гендекс ХХК</v>
          </cell>
          <cell r="D33">
            <v>3062</v>
          </cell>
          <cell r="E33">
            <v>1659456.5</v>
          </cell>
          <cell r="F33">
            <v>0</v>
          </cell>
          <cell r="G33">
            <v>0</v>
          </cell>
          <cell r="H33">
            <v>1659456.5</v>
          </cell>
        </row>
        <row r="34">
          <cell r="B34" t="str">
            <v>HUN</v>
          </cell>
          <cell r="C34" t="str">
            <v>Хүннү Эмпайр ХХК</v>
          </cell>
          <cell r="D34">
            <v>9</v>
          </cell>
          <cell r="E34">
            <v>8046</v>
          </cell>
          <cell r="F34">
            <v>5688</v>
          </cell>
          <cell r="G34">
            <v>1482018.89</v>
          </cell>
          <cell r="H34">
            <v>1490064.89</v>
          </cell>
        </row>
        <row r="35">
          <cell r="B35" t="str">
            <v>INVC</v>
          </cell>
          <cell r="C35" t="str">
            <v>Инвескор капитал ҮЦК</v>
          </cell>
          <cell r="D35">
            <v>668</v>
          </cell>
          <cell r="E35">
            <v>2062685</v>
          </cell>
          <cell r="F35">
            <v>3763</v>
          </cell>
          <cell r="G35">
            <v>15508030.5</v>
          </cell>
          <cell r="H35">
            <v>17570715.5</v>
          </cell>
        </row>
        <row r="36">
          <cell r="B36" t="str">
            <v>LFTI</v>
          </cell>
          <cell r="C36" t="str">
            <v>Лайфтайм инвестмент ХХК</v>
          </cell>
          <cell r="D36">
            <v>1935</v>
          </cell>
          <cell r="E36">
            <v>597427.4</v>
          </cell>
          <cell r="F36">
            <v>0</v>
          </cell>
          <cell r="G36">
            <v>0</v>
          </cell>
          <cell r="H36">
            <v>597427.4</v>
          </cell>
        </row>
        <row r="37">
          <cell r="B37" t="str">
            <v>MERG</v>
          </cell>
          <cell r="C37" t="str">
            <v>Мэргэн санаа ХХК</v>
          </cell>
          <cell r="D37">
            <v>2452</v>
          </cell>
          <cell r="E37">
            <v>839568</v>
          </cell>
          <cell r="F37">
            <v>147113</v>
          </cell>
          <cell r="G37">
            <v>133150901.78</v>
          </cell>
          <cell r="H37">
            <v>133990469.78</v>
          </cell>
        </row>
        <row r="38">
          <cell r="B38" t="str">
            <v>MIBG</v>
          </cell>
          <cell r="C38" t="str">
            <v>Мандал Капитал Маркетс ҮЦК</v>
          </cell>
          <cell r="D38">
            <v>269559</v>
          </cell>
          <cell r="E38">
            <v>182991224.96000001</v>
          </cell>
          <cell r="F38">
            <v>565928</v>
          </cell>
          <cell r="G38">
            <v>384844966.88</v>
          </cell>
          <cell r="H38">
            <v>567836191.84000003</v>
          </cell>
        </row>
        <row r="39">
          <cell r="B39" t="str">
            <v>MICC</v>
          </cell>
          <cell r="C39" t="str">
            <v>Эм Ай Си Си ХХК</v>
          </cell>
          <cell r="D39">
            <v>2486</v>
          </cell>
          <cell r="E39">
            <v>3963071</v>
          </cell>
          <cell r="F39">
            <v>3966</v>
          </cell>
          <cell r="G39">
            <v>6267349</v>
          </cell>
          <cell r="H39">
            <v>10230420</v>
          </cell>
        </row>
        <row r="40">
          <cell r="B40" t="str">
            <v>MNET</v>
          </cell>
          <cell r="C40" t="str">
            <v>Ард секюритиз ХХК</v>
          </cell>
          <cell r="D40">
            <v>3720369</v>
          </cell>
          <cell r="E40">
            <v>2221110747.2399998</v>
          </cell>
          <cell r="F40">
            <v>2829217</v>
          </cell>
          <cell r="G40">
            <v>2107467309.0899999</v>
          </cell>
          <cell r="H40">
            <v>4328578056.3299999</v>
          </cell>
        </row>
        <row r="41">
          <cell r="B41" t="str">
            <v>MOHU</v>
          </cell>
          <cell r="C41" t="str">
            <v>Монгол хувьцаа ХХК</v>
          </cell>
          <cell r="D41">
            <v>8968</v>
          </cell>
          <cell r="E41">
            <v>2026872</v>
          </cell>
          <cell r="F41">
            <v>0</v>
          </cell>
          <cell r="G41">
            <v>0</v>
          </cell>
          <cell r="H41">
            <v>2026872</v>
          </cell>
        </row>
        <row r="42">
          <cell r="B42" t="str">
            <v>MONG</v>
          </cell>
          <cell r="C42" t="str">
            <v>Монгол секюритиес ХК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B43" t="str">
            <v>MSDQ</v>
          </cell>
          <cell r="C43" t="str">
            <v>Масдак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B44" t="str">
            <v>MSEC</v>
          </cell>
          <cell r="C44" t="str">
            <v>Монсек ХХК</v>
          </cell>
          <cell r="D44">
            <v>53531</v>
          </cell>
          <cell r="E44">
            <v>15365806.369999999</v>
          </cell>
          <cell r="F44">
            <v>15189</v>
          </cell>
          <cell r="G44">
            <v>17107549.5</v>
          </cell>
          <cell r="H44">
            <v>32473355.869999997</v>
          </cell>
        </row>
        <row r="45">
          <cell r="B45" t="str">
            <v>NOVL</v>
          </cell>
          <cell r="C45" t="str">
            <v>Новел инвестмент ХХК</v>
          </cell>
          <cell r="D45">
            <v>21476</v>
          </cell>
          <cell r="E45">
            <v>64599338.18</v>
          </cell>
          <cell r="F45">
            <v>7544</v>
          </cell>
          <cell r="G45">
            <v>4710190</v>
          </cell>
          <cell r="H45">
            <v>69309528.180000007</v>
          </cell>
        </row>
        <row r="46">
          <cell r="B46" t="str">
            <v>NSEC</v>
          </cell>
          <cell r="C46" t="str">
            <v>Нэйшнл сэкюритис ХХК</v>
          </cell>
          <cell r="D46">
            <v>138354</v>
          </cell>
          <cell r="E46">
            <v>33319883.82</v>
          </cell>
          <cell r="F46">
            <v>231375</v>
          </cell>
          <cell r="G46">
            <v>108064327.11</v>
          </cell>
          <cell r="H46">
            <v>141384210.93000001</v>
          </cell>
        </row>
        <row r="47">
          <cell r="B47" t="str">
            <v>RISM</v>
          </cell>
          <cell r="C47" t="str">
            <v>Райнос инвестмент ҮЦК ХХК</v>
          </cell>
          <cell r="D47">
            <v>25719</v>
          </cell>
          <cell r="E47">
            <v>2943627.91</v>
          </cell>
          <cell r="F47">
            <v>50654</v>
          </cell>
          <cell r="G47">
            <v>3952934.16</v>
          </cell>
          <cell r="H47">
            <v>6896562.0700000003</v>
          </cell>
        </row>
        <row r="48">
          <cell r="B48" t="str">
            <v>SANR</v>
          </cell>
          <cell r="C48" t="str">
            <v>Санар ХХК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B49" t="str">
            <v>SECP</v>
          </cell>
          <cell r="C49" t="str">
            <v>СИКАП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B50" t="str">
            <v>SGC</v>
          </cell>
          <cell r="C50" t="str">
            <v>Эс Жи Капитал ХХК</v>
          </cell>
          <cell r="D50">
            <v>0</v>
          </cell>
          <cell r="E50">
            <v>0</v>
          </cell>
          <cell r="F50">
            <v>9500</v>
          </cell>
          <cell r="G50">
            <v>988000</v>
          </cell>
          <cell r="H50">
            <v>988000</v>
          </cell>
        </row>
        <row r="51">
          <cell r="B51" t="str">
            <v>SILS</v>
          </cell>
          <cell r="C51" t="str">
            <v>Силвэр лайт секюритиз ҮЦК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B52" t="str">
            <v>STIN</v>
          </cell>
          <cell r="C52" t="str">
            <v>Стандарт инвестмент ХХК</v>
          </cell>
          <cell r="D52">
            <v>285305</v>
          </cell>
          <cell r="E52">
            <v>131903290.37</v>
          </cell>
          <cell r="F52">
            <v>120057</v>
          </cell>
          <cell r="G52">
            <v>61751020.409999996</v>
          </cell>
          <cell r="H52">
            <v>193654310.78</v>
          </cell>
        </row>
        <row r="53">
          <cell r="B53" t="str">
            <v>STOK</v>
          </cell>
          <cell r="C53" t="str">
            <v>Стоклаб секьюритиз ҮЦК</v>
          </cell>
          <cell r="D53">
            <v>403</v>
          </cell>
          <cell r="E53">
            <v>126781.37</v>
          </cell>
          <cell r="F53">
            <v>4</v>
          </cell>
          <cell r="G53">
            <v>5436</v>
          </cell>
          <cell r="H53">
            <v>132217.37</v>
          </cell>
        </row>
        <row r="54">
          <cell r="B54" t="str">
            <v>TABO</v>
          </cell>
          <cell r="C54" t="str">
            <v>Таван богд ХХК</v>
          </cell>
          <cell r="D54">
            <v>7001</v>
          </cell>
          <cell r="E54">
            <v>862000</v>
          </cell>
          <cell r="F54">
            <v>29786</v>
          </cell>
          <cell r="G54">
            <v>32256255.390000001</v>
          </cell>
          <cell r="H54">
            <v>33118255.390000001</v>
          </cell>
        </row>
        <row r="55">
          <cell r="B55" t="str">
            <v>TCHB</v>
          </cell>
          <cell r="C55" t="str">
            <v>Тулгат чандмань баян ХХК</v>
          </cell>
          <cell r="D55">
            <v>1870</v>
          </cell>
          <cell r="E55">
            <v>14550689</v>
          </cell>
          <cell r="F55">
            <v>80201</v>
          </cell>
          <cell r="G55">
            <v>9793531.8000000007</v>
          </cell>
          <cell r="H55">
            <v>24344220.800000001</v>
          </cell>
        </row>
        <row r="56">
          <cell r="B56" t="str">
            <v>TDB</v>
          </cell>
          <cell r="C56" t="str">
            <v>Ти ди би секьюритис ХХК</v>
          </cell>
          <cell r="D56">
            <v>683605</v>
          </cell>
          <cell r="E56">
            <v>239660604</v>
          </cell>
          <cell r="F56">
            <v>751429</v>
          </cell>
          <cell r="G56">
            <v>168802664.96000001</v>
          </cell>
          <cell r="H56">
            <v>408463268.96000004</v>
          </cell>
        </row>
        <row r="57">
          <cell r="B57" t="str">
            <v>TNGR</v>
          </cell>
          <cell r="C57" t="str">
            <v>Тэнгэр капитал ХХК</v>
          </cell>
          <cell r="D57">
            <v>6578</v>
          </cell>
          <cell r="E57">
            <v>2172474.08</v>
          </cell>
          <cell r="F57">
            <v>7912</v>
          </cell>
          <cell r="G57">
            <v>917154.3</v>
          </cell>
          <cell r="H57">
            <v>3089628.38</v>
          </cell>
        </row>
        <row r="58">
          <cell r="B58" t="str">
            <v>TTOL</v>
          </cell>
          <cell r="C58" t="str">
            <v>Апекс Капитал ҮЦК</v>
          </cell>
          <cell r="D58">
            <v>1741575</v>
          </cell>
          <cell r="E58">
            <v>642055194.22000003</v>
          </cell>
          <cell r="F58">
            <v>2001858</v>
          </cell>
          <cell r="G58">
            <v>620285575.25</v>
          </cell>
          <cell r="H58">
            <v>1262340769.47</v>
          </cell>
        </row>
        <row r="59">
          <cell r="B59" t="str">
            <v>UNDR</v>
          </cell>
          <cell r="C59" t="str">
            <v>Өндөрхаан инвест ХХК</v>
          </cell>
          <cell r="D59">
            <v>0</v>
          </cell>
          <cell r="E59">
            <v>0</v>
          </cell>
          <cell r="F59">
            <v>7200</v>
          </cell>
          <cell r="G59">
            <v>1989838.77</v>
          </cell>
          <cell r="H59">
            <v>1989838.77</v>
          </cell>
        </row>
        <row r="60">
          <cell r="B60" t="str">
            <v>ZGB</v>
          </cell>
          <cell r="C60" t="str">
            <v>Таван Богд Капитал ХХК</v>
          </cell>
          <cell r="D60">
            <v>685711</v>
          </cell>
          <cell r="E60">
            <v>218172271.44999999</v>
          </cell>
          <cell r="F60">
            <v>167805</v>
          </cell>
          <cell r="G60">
            <v>51004639.869999997</v>
          </cell>
          <cell r="H60">
            <v>269176911.31999999</v>
          </cell>
        </row>
        <row r="61">
          <cell r="B61" t="str">
            <v>ZRGD</v>
          </cell>
          <cell r="C61" t="str">
            <v>Зэргэд ХХК</v>
          </cell>
          <cell r="D61">
            <v>26690</v>
          </cell>
          <cell r="E61">
            <v>19097598.960000001</v>
          </cell>
          <cell r="F61">
            <v>9479</v>
          </cell>
          <cell r="G61">
            <v>4124652.03</v>
          </cell>
          <cell r="H61">
            <v>23222250.990000002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ABS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B7" t="str">
            <v>ALTN</v>
          </cell>
          <cell r="C7" t="str">
            <v>Алтан хоромсог ХХК</v>
          </cell>
          <cell r="D7">
            <v>1860</v>
          </cell>
          <cell r="E7">
            <v>899910</v>
          </cell>
          <cell r="F7">
            <v>17459</v>
          </cell>
          <cell r="G7">
            <v>6460522</v>
          </cell>
          <cell r="H7">
            <v>7360432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52534</v>
          </cell>
          <cell r="O7">
            <v>7880100</v>
          </cell>
          <cell r="R7">
            <v>7880100</v>
          </cell>
          <cell r="S7">
            <v>20405</v>
          </cell>
          <cell r="T7">
            <v>12038950</v>
          </cell>
          <cell r="W7">
            <v>12038950</v>
          </cell>
          <cell r="AB7">
            <v>0</v>
          </cell>
          <cell r="AC7">
            <v>92258</v>
          </cell>
          <cell r="AD7">
            <v>27279482</v>
          </cell>
        </row>
        <row r="8">
          <cell r="B8" t="str">
            <v>APS</v>
          </cell>
          <cell r="C8" t="str">
            <v>Азиа Пасифик секьюритис ХХК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R8">
            <v>0</v>
          </cell>
          <cell r="W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B9" t="str">
            <v>ARD</v>
          </cell>
          <cell r="C9" t="str">
            <v>Өлзий энд КО капитал ХХК</v>
          </cell>
          <cell r="D9">
            <v>606540</v>
          </cell>
          <cell r="E9">
            <v>347012823.74000001</v>
          </cell>
          <cell r="F9">
            <v>550398</v>
          </cell>
          <cell r="G9">
            <v>304992767.50999999</v>
          </cell>
          <cell r="H9">
            <v>652005591.25</v>
          </cell>
          <cell r="I9">
            <v>0</v>
          </cell>
          <cell r="J9">
            <v>0</v>
          </cell>
          <cell r="K9">
            <v>250</v>
          </cell>
          <cell r="L9">
            <v>41255550</v>
          </cell>
          <cell r="M9">
            <v>41255550</v>
          </cell>
          <cell r="N9">
            <v>20118097</v>
          </cell>
          <cell r="O9">
            <v>3017714550</v>
          </cell>
          <cell r="P9">
            <v>67000000</v>
          </cell>
          <cell r="Q9">
            <v>10050000000</v>
          </cell>
          <cell r="R9">
            <v>13067714550</v>
          </cell>
          <cell r="S9">
            <v>30666193</v>
          </cell>
          <cell r="T9">
            <v>18093053870</v>
          </cell>
          <cell r="U9">
            <v>43096250</v>
          </cell>
          <cell r="V9">
            <v>25426787500</v>
          </cell>
          <cell r="W9">
            <v>43519841370</v>
          </cell>
          <cell r="X9">
            <v>5</v>
          </cell>
          <cell r="Y9">
            <v>500000</v>
          </cell>
          <cell r="AB9">
            <v>500000</v>
          </cell>
          <cell r="AC9">
            <v>162037733</v>
          </cell>
          <cell r="AD9">
            <v>57281317061.25</v>
          </cell>
        </row>
        <row r="10">
          <cell r="B10" t="str">
            <v>ARGB</v>
          </cell>
          <cell r="C10" t="str">
            <v>Аргай бэст ХХК</v>
          </cell>
          <cell r="D10">
            <v>7889</v>
          </cell>
          <cell r="E10">
            <v>18298653.559999999</v>
          </cell>
          <cell r="F10">
            <v>15443</v>
          </cell>
          <cell r="G10">
            <v>24408727</v>
          </cell>
          <cell r="H10">
            <v>42707380.560000002</v>
          </cell>
          <cell r="I10">
            <v>380</v>
          </cell>
          <cell r="J10">
            <v>127942950</v>
          </cell>
          <cell r="K10">
            <v>0</v>
          </cell>
          <cell r="L10">
            <v>0</v>
          </cell>
          <cell r="M10">
            <v>127942950</v>
          </cell>
          <cell r="N10">
            <v>20124</v>
          </cell>
          <cell r="O10">
            <v>3018600</v>
          </cell>
          <cell r="R10">
            <v>3018600</v>
          </cell>
          <cell r="S10">
            <v>43373</v>
          </cell>
          <cell r="T10">
            <v>25590070</v>
          </cell>
          <cell r="W10">
            <v>25590070</v>
          </cell>
          <cell r="AB10">
            <v>0</v>
          </cell>
          <cell r="AC10">
            <v>87209</v>
          </cell>
          <cell r="AD10">
            <v>199259000.56</v>
          </cell>
        </row>
        <row r="11">
          <cell r="B11" t="str">
            <v>BATS</v>
          </cell>
          <cell r="C11" t="str">
            <v>Батс ХХК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R11">
            <v>0</v>
          </cell>
          <cell r="W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B12" t="str">
            <v>BDSC</v>
          </cell>
          <cell r="C12" t="str">
            <v>БиДиСек ХК</v>
          </cell>
          <cell r="D12">
            <v>1360478</v>
          </cell>
          <cell r="E12">
            <v>328909222.36000001</v>
          </cell>
          <cell r="F12">
            <v>1311850</v>
          </cell>
          <cell r="G12">
            <v>353100377.57999998</v>
          </cell>
          <cell r="H12">
            <v>682009599.94000006</v>
          </cell>
          <cell r="I12">
            <v>68147</v>
          </cell>
          <cell r="J12">
            <v>6825824759</v>
          </cell>
          <cell r="K12">
            <v>68137</v>
          </cell>
          <cell r="L12">
            <v>6822457789</v>
          </cell>
          <cell r="M12">
            <v>13648282548</v>
          </cell>
          <cell r="N12">
            <v>663639</v>
          </cell>
          <cell r="O12">
            <v>99545850</v>
          </cell>
          <cell r="R12">
            <v>99545850</v>
          </cell>
          <cell r="S12">
            <v>312679</v>
          </cell>
          <cell r="T12">
            <v>184480610</v>
          </cell>
          <cell r="W12">
            <v>184480610</v>
          </cell>
          <cell r="X12">
            <v>29</v>
          </cell>
          <cell r="Y12">
            <v>2900000</v>
          </cell>
          <cell r="AB12">
            <v>2900000</v>
          </cell>
          <cell r="AC12">
            <v>3784959</v>
          </cell>
          <cell r="AD12">
            <v>14617218607.940001</v>
          </cell>
        </row>
        <row r="13">
          <cell r="B13" t="str">
            <v>BKOC</v>
          </cell>
          <cell r="C13" t="str">
            <v>БКО Капитал ҮЦК</v>
          </cell>
          <cell r="D13">
            <v>4671</v>
          </cell>
          <cell r="E13">
            <v>1789618</v>
          </cell>
          <cell r="F13">
            <v>6910</v>
          </cell>
          <cell r="G13">
            <v>191125.6</v>
          </cell>
          <cell r="H13">
            <v>1980743.6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R13">
            <v>0</v>
          </cell>
          <cell r="W13">
            <v>0</v>
          </cell>
          <cell r="AB13">
            <v>0</v>
          </cell>
          <cell r="AC13">
            <v>11581</v>
          </cell>
          <cell r="AD13">
            <v>1980743.6</v>
          </cell>
        </row>
        <row r="14">
          <cell r="B14" t="str">
            <v>BLAC</v>
          </cell>
          <cell r="C14" t="str">
            <v>Блэкстоун интернэйшнл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R14">
            <v>0</v>
          </cell>
          <cell r="W14">
            <v>0</v>
          </cell>
          <cell r="AB14">
            <v>0</v>
          </cell>
          <cell r="AC14">
            <v>0</v>
          </cell>
          <cell r="AD14">
            <v>0</v>
          </cell>
        </row>
        <row r="15">
          <cell r="B15" t="str">
            <v>BLMB</v>
          </cell>
          <cell r="C15" t="str">
            <v>Блүмсбюри секюритиес ХХК</v>
          </cell>
          <cell r="D15">
            <v>0</v>
          </cell>
          <cell r="E15">
            <v>0</v>
          </cell>
          <cell r="F15">
            <v>1642</v>
          </cell>
          <cell r="G15">
            <v>1455139.59</v>
          </cell>
          <cell r="H15">
            <v>1455139.59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R15">
            <v>0</v>
          </cell>
          <cell r="S15">
            <v>1621</v>
          </cell>
          <cell r="T15">
            <v>956390</v>
          </cell>
          <cell r="W15">
            <v>956390</v>
          </cell>
          <cell r="AB15">
            <v>0</v>
          </cell>
          <cell r="AC15">
            <v>3263</v>
          </cell>
          <cell r="AD15">
            <v>2411529.59</v>
          </cell>
        </row>
        <row r="16">
          <cell r="B16" t="str">
            <v>BSK</v>
          </cell>
          <cell r="C16" t="str">
            <v>BLUE SKY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6630</v>
          </cell>
          <cell r="O16">
            <v>994500</v>
          </cell>
          <cell r="R16">
            <v>994500</v>
          </cell>
          <cell r="S16">
            <v>2701</v>
          </cell>
          <cell r="T16">
            <v>1593590</v>
          </cell>
          <cell r="W16">
            <v>1593590</v>
          </cell>
          <cell r="AB16">
            <v>0</v>
          </cell>
          <cell r="AC16">
            <v>9331</v>
          </cell>
          <cell r="AD16">
            <v>2588090</v>
          </cell>
        </row>
        <row r="17">
          <cell r="B17" t="str">
            <v>BULG</v>
          </cell>
          <cell r="C17" t="str">
            <v>Булган брокер ХХК</v>
          </cell>
          <cell r="D17">
            <v>0</v>
          </cell>
          <cell r="E17">
            <v>0</v>
          </cell>
          <cell r="F17">
            <v>9515</v>
          </cell>
          <cell r="G17">
            <v>4365623.5999999996</v>
          </cell>
          <cell r="H17">
            <v>4365623.5999999996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5000</v>
          </cell>
          <cell r="O17">
            <v>750000</v>
          </cell>
          <cell r="R17">
            <v>750000</v>
          </cell>
          <cell r="S17">
            <v>24558</v>
          </cell>
          <cell r="T17">
            <v>14489220</v>
          </cell>
          <cell r="W17">
            <v>14489220</v>
          </cell>
          <cell r="AB17">
            <v>0</v>
          </cell>
          <cell r="AC17">
            <v>39073</v>
          </cell>
          <cell r="AD17">
            <v>19604843.600000001</v>
          </cell>
        </row>
        <row r="18">
          <cell r="B18" t="str">
            <v>BUMB</v>
          </cell>
          <cell r="C18" t="str">
            <v>Бумбат-Алтай ХХК</v>
          </cell>
          <cell r="D18">
            <v>84346</v>
          </cell>
          <cell r="E18">
            <v>37441044.200000003</v>
          </cell>
          <cell r="F18">
            <v>362802</v>
          </cell>
          <cell r="G18">
            <v>53764396.659999996</v>
          </cell>
          <cell r="H18">
            <v>91205440.859999999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1155174</v>
          </cell>
          <cell r="O18">
            <v>173276100</v>
          </cell>
          <cell r="R18">
            <v>173276100</v>
          </cell>
          <cell r="S18">
            <v>38826</v>
          </cell>
          <cell r="T18">
            <v>22907340</v>
          </cell>
          <cell r="W18">
            <v>22907340</v>
          </cell>
          <cell r="X18">
            <v>51</v>
          </cell>
          <cell r="Y18">
            <v>5100000</v>
          </cell>
          <cell r="AB18">
            <v>5100000</v>
          </cell>
          <cell r="AC18">
            <v>1641199</v>
          </cell>
          <cell r="AD18">
            <v>292488880.86000001</v>
          </cell>
        </row>
        <row r="19">
          <cell r="B19" t="str">
            <v>BZIN</v>
          </cell>
          <cell r="C19" t="str">
            <v>Мирэ Эссет Секьюритис Монгол ХХК</v>
          </cell>
          <cell r="D19">
            <v>165612</v>
          </cell>
          <cell r="E19">
            <v>28638163</v>
          </cell>
          <cell r="F19">
            <v>602414</v>
          </cell>
          <cell r="G19">
            <v>68707300.739999995</v>
          </cell>
          <cell r="H19">
            <v>97345463.739999995</v>
          </cell>
          <cell r="I19">
            <v>750</v>
          </cell>
          <cell r="J19">
            <v>72750000</v>
          </cell>
          <cell r="K19">
            <v>0</v>
          </cell>
          <cell r="L19">
            <v>0</v>
          </cell>
          <cell r="M19">
            <v>72750000</v>
          </cell>
          <cell r="N19">
            <v>36910</v>
          </cell>
          <cell r="O19">
            <v>5536500</v>
          </cell>
          <cell r="R19">
            <v>5536500</v>
          </cell>
          <cell r="S19">
            <v>78157</v>
          </cell>
          <cell r="T19">
            <v>46112630</v>
          </cell>
          <cell r="W19">
            <v>46112630</v>
          </cell>
          <cell r="X19">
            <v>100</v>
          </cell>
          <cell r="Y19">
            <v>10000000</v>
          </cell>
          <cell r="AB19">
            <v>10000000</v>
          </cell>
          <cell r="AC19">
            <v>883943</v>
          </cell>
          <cell r="AD19">
            <v>231744593.74000001</v>
          </cell>
        </row>
        <row r="20">
          <cell r="B20" t="str">
            <v>CTRL</v>
          </cell>
          <cell r="C20" t="str">
            <v>Централ секьюритийз ҮЦК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R20">
            <v>0</v>
          </cell>
          <cell r="W20">
            <v>0</v>
          </cell>
          <cell r="AB20">
            <v>0</v>
          </cell>
          <cell r="AC20">
            <v>0</v>
          </cell>
          <cell r="AD20">
            <v>0</v>
          </cell>
        </row>
        <row r="21">
          <cell r="B21" t="str">
            <v>DCF</v>
          </cell>
          <cell r="C21" t="str">
            <v>Ди Си Эф ХХК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R21">
            <v>0</v>
          </cell>
          <cell r="W21">
            <v>0</v>
          </cell>
          <cell r="AB21">
            <v>0</v>
          </cell>
          <cell r="AC21">
            <v>0</v>
          </cell>
          <cell r="AD21">
            <v>0</v>
          </cell>
        </row>
        <row r="22">
          <cell r="B22" t="str">
            <v>DELG</v>
          </cell>
          <cell r="C22" t="str">
            <v>Ди Эйч капитал ҮЦК ХХК</v>
          </cell>
          <cell r="D22">
            <v>7061</v>
          </cell>
          <cell r="E22">
            <v>5120700</v>
          </cell>
          <cell r="F22">
            <v>11127</v>
          </cell>
          <cell r="G22">
            <v>11880919.9</v>
          </cell>
          <cell r="H22">
            <v>17001619.899999999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1120</v>
          </cell>
          <cell r="O22">
            <v>168000</v>
          </cell>
          <cell r="R22">
            <v>168000</v>
          </cell>
          <cell r="S22">
            <v>7542</v>
          </cell>
          <cell r="T22">
            <v>4449780</v>
          </cell>
          <cell r="W22">
            <v>4449780</v>
          </cell>
          <cell r="AB22">
            <v>0</v>
          </cell>
          <cell r="AC22">
            <v>26850</v>
          </cell>
          <cell r="AD22">
            <v>21619399.899999999</v>
          </cell>
        </row>
        <row r="23">
          <cell r="B23" t="str">
            <v>DOMI</v>
          </cell>
          <cell r="C23" t="str">
            <v>Домикс сек ҮЦК ХХК</v>
          </cell>
          <cell r="D23">
            <v>1865</v>
          </cell>
          <cell r="E23">
            <v>1654130.04</v>
          </cell>
          <cell r="F23">
            <v>11785</v>
          </cell>
          <cell r="G23">
            <v>4757326.46</v>
          </cell>
          <cell r="H23">
            <v>6411456.5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2000</v>
          </cell>
          <cell r="O23">
            <v>300000</v>
          </cell>
          <cell r="R23">
            <v>300000</v>
          </cell>
          <cell r="S23">
            <v>3029</v>
          </cell>
          <cell r="T23">
            <v>1787110</v>
          </cell>
          <cell r="W23">
            <v>1787110</v>
          </cell>
          <cell r="AB23">
            <v>0</v>
          </cell>
          <cell r="AC23">
            <v>18679</v>
          </cell>
          <cell r="AD23">
            <v>8498566.5</v>
          </cell>
        </row>
        <row r="24">
          <cell r="B24" t="str">
            <v>DRBR</v>
          </cell>
          <cell r="C24" t="str">
            <v>Дархан брокер ХХК</v>
          </cell>
          <cell r="D24">
            <v>1500</v>
          </cell>
          <cell r="E24">
            <v>300000</v>
          </cell>
          <cell r="F24">
            <v>14784</v>
          </cell>
          <cell r="G24">
            <v>5218267.3</v>
          </cell>
          <cell r="H24">
            <v>5518267.2999999998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54268</v>
          </cell>
          <cell r="O24">
            <v>8140200</v>
          </cell>
          <cell r="R24">
            <v>8140200</v>
          </cell>
          <cell r="S24">
            <v>26852</v>
          </cell>
          <cell r="T24">
            <v>15842680</v>
          </cell>
          <cell r="W24">
            <v>15842680</v>
          </cell>
          <cell r="AB24">
            <v>0</v>
          </cell>
          <cell r="AC24">
            <v>97404</v>
          </cell>
          <cell r="AD24">
            <v>29501147.300000001</v>
          </cell>
        </row>
        <row r="25">
          <cell r="B25" t="str">
            <v>ECM</v>
          </cell>
          <cell r="C25" t="str">
            <v>Евразиа капитал монголиа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R25">
            <v>0</v>
          </cell>
          <cell r="W25">
            <v>0</v>
          </cell>
          <cell r="AB25">
            <v>0</v>
          </cell>
          <cell r="AC25">
            <v>0</v>
          </cell>
          <cell r="AD25">
            <v>0</v>
          </cell>
        </row>
        <row r="26">
          <cell r="B26" t="str">
            <v>FCX</v>
          </cell>
          <cell r="C26" t="str">
            <v>Эф Си Икс ХХК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R26">
            <v>0</v>
          </cell>
          <cell r="W26">
            <v>0</v>
          </cell>
          <cell r="AB26">
            <v>0</v>
          </cell>
          <cell r="AC26">
            <v>0</v>
          </cell>
          <cell r="AD26">
            <v>0</v>
          </cell>
        </row>
        <row r="27">
          <cell r="B27" t="str">
            <v>GACB</v>
          </cell>
          <cell r="C27" t="str">
            <v>Гэрэлт Ассэймоор Капитал ҮЦК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R27">
            <v>0</v>
          </cell>
          <cell r="W27">
            <v>0</v>
          </cell>
          <cell r="AB27">
            <v>0</v>
          </cell>
          <cell r="AC27">
            <v>0</v>
          </cell>
          <cell r="AD27">
            <v>0</v>
          </cell>
        </row>
        <row r="28">
          <cell r="B28" t="str">
            <v>GATR</v>
          </cell>
          <cell r="C28" t="str">
            <v>Гацуурт трейд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R28">
            <v>0</v>
          </cell>
          <cell r="W28">
            <v>0</v>
          </cell>
          <cell r="AB28">
            <v>0</v>
          </cell>
          <cell r="AC28">
            <v>0</v>
          </cell>
          <cell r="AD28">
            <v>0</v>
          </cell>
        </row>
        <row r="29">
          <cell r="B29" t="str">
            <v>GAUL</v>
          </cell>
          <cell r="C29" t="str">
            <v>Гаүли ХХК</v>
          </cell>
          <cell r="D29">
            <v>489592</v>
          </cell>
          <cell r="E29">
            <v>66048192.57</v>
          </cell>
          <cell r="F29">
            <v>512966</v>
          </cell>
          <cell r="G29">
            <v>70255980.189999998</v>
          </cell>
          <cell r="H29">
            <v>136304172.75999999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40210</v>
          </cell>
          <cell r="O29">
            <v>6031500</v>
          </cell>
          <cell r="R29">
            <v>6031500</v>
          </cell>
          <cell r="S29">
            <v>39930</v>
          </cell>
          <cell r="T29">
            <v>23558700</v>
          </cell>
          <cell r="W29">
            <v>23558700</v>
          </cell>
          <cell r="AB29">
            <v>0</v>
          </cell>
          <cell r="AC29">
            <v>1082698</v>
          </cell>
          <cell r="AD29">
            <v>165894372.75999999</v>
          </cell>
        </row>
        <row r="30">
          <cell r="B30" t="str">
            <v>GDEV</v>
          </cell>
          <cell r="C30" t="str">
            <v>Гранддевелопмент ХХК</v>
          </cell>
          <cell r="D30">
            <v>10397</v>
          </cell>
          <cell r="E30">
            <v>989578</v>
          </cell>
          <cell r="F30">
            <v>2985</v>
          </cell>
          <cell r="G30">
            <v>636941</v>
          </cell>
          <cell r="H30">
            <v>1626519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R30">
            <v>0</v>
          </cell>
          <cell r="W30">
            <v>0</v>
          </cell>
          <cell r="AB30">
            <v>0</v>
          </cell>
          <cell r="AC30">
            <v>13382</v>
          </cell>
          <cell r="AD30">
            <v>1626519</v>
          </cell>
        </row>
        <row r="31">
          <cell r="B31" t="str">
            <v>GDSC</v>
          </cell>
          <cell r="C31" t="str">
            <v>Гүүдсек ХХК</v>
          </cell>
          <cell r="D31">
            <v>681395</v>
          </cell>
          <cell r="E31">
            <v>352864830.07999998</v>
          </cell>
          <cell r="F31">
            <v>487534</v>
          </cell>
          <cell r="G31">
            <v>205347239.88</v>
          </cell>
          <cell r="H31">
            <v>558212069.96000004</v>
          </cell>
          <cell r="I31">
            <v>0</v>
          </cell>
          <cell r="J31">
            <v>0</v>
          </cell>
          <cell r="K31">
            <v>10</v>
          </cell>
          <cell r="L31">
            <v>3366970</v>
          </cell>
          <cell r="M31">
            <v>3366970</v>
          </cell>
          <cell r="N31">
            <v>244737</v>
          </cell>
          <cell r="O31">
            <v>36710550</v>
          </cell>
          <cell r="R31">
            <v>36710550</v>
          </cell>
          <cell r="S31">
            <v>3517675</v>
          </cell>
          <cell r="T31">
            <v>2075428250</v>
          </cell>
          <cell r="W31">
            <v>2075428250</v>
          </cell>
          <cell r="X31">
            <v>7</v>
          </cell>
          <cell r="Y31">
            <v>700000</v>
          </cell>
          <cell r="AB31">
            <v>700000</v>
          </cell>
          <cell r="AC31">
            <v>4931358</v>
          </cell>
          <cell r="AD31">
            <v>2674417839.96</v>
          </cell>
        </row>
        <row r="32">
          <cell r="B32" t="str">
            <v>GLMT</v>
          </cell>
          <cell r="C32" t="str">
            <v>Голомт Капитал ХХК</v>
          </cell>
          <cell r="D32">
            <v>1763894</v>
          </cell>
          <cell r="E32">
            <v>705491177.14999998</v>
          </cell>
          <cell r="F32">
            <v>2036030</v>
          </cell>
          <cell r="G32">
            <v>469747654.00999999</v>
          </cell>
          <cell r="H32">
            <v>1175238831.1599998</v>
          </cell>
          <cell r="I32">
            <v>20160</v>
          </cell>
          <cell r="J32">
            <v>2016000000</v>
          </cell>
          <cell r="K32">
            <v>23369</v>
          </cell>
          <cell r="L32">
            <v>2408139390</v>
          </cell>
          <cell r="M32">
            <v>4424139390</v>
          </cell>
          <cell r="N32">
            <v>1023674</v>
          </cell>
          <cell r="O32">
            <v>153551100</v>
          </cell>
          <cell r="R32">
            <v>153551100</v>
          </cell>
          <cell r="S32">
            <v>467181</v>
          </cell>
          <cell r="T32">
            <v>275636790</v>
          </cell>
          <cell r="W32">
            <v>275636790</v>
          </cell>
          <cell r="X32">
            <v>98042</v>
          </cell>
          <cell r="Y32">
            <v>9804200000</v>
          </cell>
          <cell r="Z32">
            <v>100000</v>
          </cell>
          <cell r="AA32">
            <v>10000000000</v>
          </cell>
          <cell r="AB32">
            <v>19804200000</v>
          </cell>
          <cell r="AC32">
            <v>5532350</v>
          </cell>
          <cell r="AD32">
            <v>25832766111.16</v>
          </cell>
        </row>
        <row r="33">
          <cell r="B33" t="str">
            <v>GNDX</v>
          </cell>
          <cell r="C33" t="str">
            <v>Гендекс ХХК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R33">
            <v>0</v>
          </cell>
          <cell r="W33">
            <v>0</v>
          </cell>
          <cell r="AB33">
            <v>0</v>
          </cell>
          <cell r="AC33">
            <v>0</v>
          </cell>
          <cell r="AD33">
            <v>0</v>
          </cell>
        </row>
        <row r="34">
          <cell r="B34" t="str">
            <v>HUN</v>
          </cell>
          <cell r="C34" t="str">
            <v>Хүннү Эмпайр ХХК</v>
          </cell>
          <cell r="D34">
            <v>0</v>
          </cell>
          <cell r="E34">
            <v>0</v>
          </cell>
          <cell r="F34">
            <v>178</v>
          </cell>
          <cell r="G34">
            <v>1349450</v>
          </cell>
          <cell r="H34">
            <v>1349450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15955</v>
          </cell>
          <cell r="O34">
            <v>2393250</v>
          </cell>
          <cell r="R34">
            <v>2393250</v>
          </cell>
          <cell r="S34">
            <v>10018</v>
          </cell>
          <cell r="T34">
            <v>5910620</v>
          </cell>
          <cell r="W34">
            <v>5910620</v>
          </cell>
          <cell r="AB34">
            <v>0</v>
          </cell>
          <cell r="AC34">
            <v>26151</v>
          </cell>
          <cell r="AD34">
            <v>9653320</v>
          </cell>
        </row>
        <row r="35">
          <cell r="B35" t="str">
            <v>INVC</v>
          </cell>
          <cell r="C35" t="str">
            <v>Инвескор капитал ҮЦК</v>
          </cell>
          <cell r="D35">
            <v>82253</v>
          </cell>
          <cell r="E35">
            <v>207499345.30000001</v>
          </cell>
          <cell r="F35">
            <v>51908</v>
          </cell>
          <cell r="G35">
            <v>142726745.58000001</v>
          </cell>
          <cell r="H35">
            <v>350226090.88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30857</v>
          </cell>
          <cell r="O35">
            <v>4628550</v>
          </cell>
          <cell r="R35">
            <v>4628550</v>
          </cell>
          <cell r="S35">
            <v>4849</v>
          </cell>
          <cell r="T35">
            <v>2860910</v>
          </cell>
          <cell r="W35">
            <v>2860910</v>
          </cell>
          <cell r="AB35">
            <v>0</v>
          </cell>
          <cell r="AC35">
            <v>169867</v>
          </cell>
          <cell r="AD35">
            <v>357715550.88</v>
          </cell>
        </row>
        <row r="36">
          <cell r="B36" t="str">
            <v>LFTI</v>
          </cell>
          <cell r="C36" t="str">
            <v>Лайфтайм инвестмент ХХК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600</v>
          </cell>
          <cell r="O36">
            <v>90000</v>
          </cell>
          <cell r="R36">
            <v>90000</v>
          </cell>
          <cell r="S36">
            <v>2302788</v>
          </cell>
          <cell r="T36">
            <v>1358644920</v>
          </cell>
          <cell r="W36">
            <v>1358644920</v>
          </cell>
          <cell r="AB36">
            <v>0</v>
          </cell>
          <cell r="AC36">
            <v>2303388</v>
          </cell>
          <cell r="AD36">
            <v>1358734920</v>
          </cell>
        </row>
        <row r="37">
          <cell r="B37" t="str">
            <v>MERG</v>
          </cell>
          <cell r="C37" t="str">
            <v>Мэргэн санаа ХХК</v>
          </cell>
          <cell r="D37">
            <v>3208</v>
          </cell>
          <cell r="E37">
            <v>1979474</v>
          </cell>
          <cell r="F37">
            <v>200</v>
          </cell>
          <cell r="G37">
            <v>1626040</v>
          </cell>
          <cell r="H37">
            <v>3605514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9534</v>
          </cell>
          <cell r="O37">
            <v>1430100</v>
          </cell>
          <cell r="R37">
            <v>1430100</v>
          </cell>
          <cell r="S37">
            <v>17681</v>
          </cell>
          <cell r="T37">
            <v>10431790</v>
          </cell>
          <cell r="W37">
            <v>10431790</v>
          </cell>
          <cell r="X37">
            <v>15</v>
          </cell>
          <cell r="Y37">
            <v>1500000</v>
          </cell>
          <cell r="AB37">
            <v>1500000</v>
          </cell>
          <cell r="AC37">
            <v>30638</v>
          </cell>
          <cell r="AD37">
            <v>16967404</v>
          </cell>
        </row>
        <row r="38">
          <cell r="B38" t="str">
            <v>MIBG</v>
          </cell>
          <cell r="C38" t="str">
            <v>Мандал Капитал Маркетс ҮЦК</v>
          </cell>
          <cell r="D38">
            <v>4244800</v>
          </cell>
          <cell r="E38">
            <v>5172953016.9099998</v>
          </cell>
          <cell r="F38">
            <v>5064796</v>
          </cell>
          <cell r="G38">
            <v>5894123543.3299999</v>
          </cell>
          <cell r="H38">
            <v>11067076560.24</v>
          </cell>
          <cell r="I38">
            <v>30048</v>
          </cell>
          <cell r="J38">
            <v>2999746100</v>
          </cell>
          <cell r="K38">
            <v>29868</v>
          </cell>
          <cell r="L38">
            <v>2982106100</v>
          </cell>
          <cell r="M38">
            <v>5981852200</v>
          </cell>
          <cell r="N38">
            <v>6956838</v>
          </cell>
          <cell r="O38">
            <v>1043525700</v>
          </cell>
          <cell r="R38">
            <v>1043525700</v>
          </cell>
          <cell r="S38">
            <v>4416132</v>
          </cell>
          <cell r="T38">
            <v>2605517880</v>
          </cell>
          <cell r="W38">
            <v>2605517880</v>
          </cell>
          <cell r="X38">
            <v>329</v>
          </cell>
          <cell r="Y38">
            <v>32900000</v>
          </cell>
          <cell r="AB38">
            <v>32900000</v>
          </cell>
          <cell r="AC38">
            <v>20742811</v>
          </cell>
          <cell r="AD38">
            <v>20730872340.239998</v>
          </cell>
        </row>
        <row r="39">
          <cell r="B39" t="str">
            <v>MICC</v>
          </cell>
          <cell r="C39" t="str">
            <v>Эм Ай Си Си ХХК</v>
          </cell>
          <cell r="D39">
            <v>72</v>
          </cell>
          <cell r="E39">
            <v>515660</v>
          </cell>
          <cell r="F39">
            <v>7266</v>
          </cell>
          <cell r="G39">
            <v>14304279</v>
          </cell>
          <cell r="H39">
            <v>14819939</v>
          </cell>
          <cell r="I39">
            <v>20</v>
          </cell>
          <cell r="J39">
            <v>2000000</v>
          </cell>
          <cell r="K39">
            <v>20</v>
          </cell>
          <cell r="L39">
            <v>2000000</v>
          </cell>
          <cell r="M39">
            <v>4000000</v>
          </cell>
          <cell r="N39">
            <v>6512</v>
          </cell>
          <cell r="O39">
            <v>976800</v>
          </cell>
          <cell r="R39">
            <v>976800</v>
          </cell>
          <cell r="S39">
            <v>1442</v>
          </cell>
          <cell r="T39">
            <v>850780</v>
          </cell>
          <cell r="W39">
            <v>850780</v>
          </cell>
          <cell r="AB39">
            <v>0</v>
          </cell>
          <cell r="AC39">
            <v>15332</v>
          </cell>
          <cell r="AD39">
            <v>20647519</v>
          </cell>
        </row>
        <row r="40">
          <cell r="B40" t="str">
            <v>MNET</v>
          </cell>
          <cell r="C40" t="str">
            <v>Ард секюритиз ХХК</v>
          </cell>
          <cell r="D40">
            <v>4503714</v>
          </cell>
          <cell r="E40">
            <v>1959460020.4100001</v>
          </cell>
          <cell r="F40">
            <v>2874034</v>
          </cell>
          <cell r="G40">
            <v>1581028493.0999999</v>
          </cell>
          <cell r="H40">
            <v>3540488513.5100002</v>
          </cell>
          <cell r="I40">
            <v>2547</v>
          </cell>
          <cell r="J40">
            <v>254627490</v>
          </cell>
          <cell r="K40">
            <v>1</v>
          </cell>
          <cell r="L40">
            <v>98000</v>
          </cell>
          <cell r="M40">
            <v>254725490</v>
          </cell>
          <cell r="N40">
            <v>337769</v>
          </cell>
          <cell r="O40">
            <v>50665350</v>
          </cell>
          <cell r="R40">
            <v>50665350</v>
          </cell>
          <cell r="S40">
            <v>145715</v>
          </cell>
          <cell r="T40">
            <v>85971850</v>
          </cell>
          <cell r="W40">
            <v>85971850</v>
          </cell>
          <cell r="X40">
            <v>6</v>
          </cell>
          <cell r="Y40">
            <v>600000</v>
          </cell>
          <cell r="AB40">
            <v>600000</v>
          </cell>
          <cell r="AC40">
            <v>7863786</v>
          </cell>
          <cell r="AD40">
            <v>3932451203.5100002</v>
          </cell>
        </row>
        <row r="41">
          <cell r="B41" t="str">
            <v>MOHU</v>
          </cell>
          <cell r="C41" t="str">
            <v>Монгол хувьцаа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R41">
            <v>0</v>
          </cell>
          <cell r="W41">
            <v>0</v>
          </cell>
          <cell r="AB41">
            <v>0</v>
          </cell>
          <cell r="AC41">
            <v>0</v>
          </cell>
          <cell r="AD41">
            <v>0</v>
          </cell>
        </row>
        <row r="42">
          <cell r="B42" t="str">
            <v>MONG</v>
          </cell>
          <cell r="C42" t="str">
            <v>Монгол секюритиес ХК</v>
          </cell>
          <cell r="D42">
            <v>5286</v>
          </cell>
          <cell r="E42">
            <v>4663837.8</v>
          </cell>
          <cell r="F42">
            <v>0</v>
          </cell>
          <cell r="G42">
            <v>0</v>
          </cell>
          <cell r="H42">
            <v>4663837.8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R42">
            <v>0</v>
          </cell>
          <cell r="S42">
            <v>4242</v>
          </cell>
          <cell r="T42">
            <v>2502780</v>
          </cell>
          <cell r="W42">
            <v>2502780</v>
          </cell>
          <cell r="AB42">
            <v>0</v>
          </cell>
          <cell r="AC42">
            <v>9528</v>
          </cell>
          <cell r="AD42">
            <v>7166617.7999999998</v>
          </cell>
        </row>
        <row r="43">
          <cell r="B43" t="str">
            <v>MSDQ</v>
          </cell>
          <cell r="C43" t="str">
            <v>Масдак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R43">
            <v>0</v>
          </cell>
          <cell r="W43">
            <v>0</v>
          </cell>
          <cell r="AB43">
            <v>0</v>
          </cell>
          <cell r="AC43">
            <v>0</v>
          </cell>
          <cell r="AD43">
            <v>0</v>
          </cell>
        </row>
        <row r="44">
          <cell r="B44" t="str">
            <v>MSEC</v>
          </cell>
          <cell r="C44" t="str">
            <v>Монсек ХХК</v>
          </cell>
          <cell r="D44">
            <v>47303</v>
          </cell>
          <cell r="E44">
            <v>19799614.600000001</v>
          </cell>
          <cell r="F44">
            <v>47574</v>
          </cell>
          <cell r="G44">
            <v>21110920.82</v>
          </cell>
          <cell r="H44">
            <v>40910535.420000002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66363</v>
          </cell>
          <cell r="O44">
            <v>9954450</v>
          </cell>
          <cell r="R44">
            <v>9954450</v>
          </cell>
          <cell r="S44">
            <v>37722</v>
          </cell>
          <cell r="T44">
            <v>22255980</v>
          </cell>
          <cell r="W44">
            <v>22255980</v>
          </cell>
          <cell r="AB44">
            <v>0</v>
          </cell>
          <cell r="AC44">
            <v>198962</v>
          </cell>
          <cell r="AD44">
            <v>73120965.420000002</v>
          </cell>
        </row>
        <row r="45">
          <cell r="B45" t="str">
            <v>NOVL</v>
          </cell>
          <cell r="C45" t="str">
            <v>Новел инвестмент ХХК</v>
          </cell>
          <cell r="D45">
            <v>42236</v>
          </cell>
          <cell r="E45">
            <v>103135072.73999999</v>
          </cell>
          <cell r="F45">
            <v>55161</v>
          </cell>
          <cell r="G45">
            <v>26547061.399999999</v>
          </cell>
          <cell r="H45">
            <v>129682134.13999999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131790</v>
          </cell>
          <cell r="O45">
            <v>19768500</v>
          </cell>
          <cell r="R45">
            <v>19768500</v>
          </cell>
          <cell r="S45">
            <v>21351</v>
          </cell>
          <cell r="T45">
            <v>12597090</v>
          </cell>
          <cell r="W45">
            <v>12597090</v>
          </cell>
          <cell r="AB45">
            <v>0</v>
          </cell>
          <cell r="AC45">
            <v>250538</v>
          </cell>
          <cell r="AD45">
            <v>162047724.13999999</v>
          </cell>
        </row>
        <row r="46">
          <cell r="B46" t="str">
            <v>NSEC</v>
          </cell>
          <cell r="C46" t="str">
            <v>Нэйшнл сэкюритис ХХК</v>
          </cell>
          <cell r="D46">
            <v>1521</v>
          </cell>
          <cell r="E46">
            <v>2027945</v>
          </cell>
          <cell r="F46">
            <v>9475</v>
          </cell>
          <cell r="G46">
            <v>6131438.4100000001</v>
          </cell>
          <cell r="H46">
            <v>8159383.4100000001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6512</v>
          </cell>
          <cell r="O46">
            <v>976800</v>
          </cell>
          <cell r="R46">
            <v>976800</v>
          </cell>
          <cell r="S46">
            <v>1000</v>
          </cell>
          <cell r="T46">
            <v>590000</v>
          </cell>
          <cell r="W46">
            <v>590000</v>
          </cell>
          <cell r="AB46">
            <v>0</v>
          </cell>
          <cell r="AC46">
            <v>18508</v>
          </cell>
          <cell r="AD46">
            <v>9726183.4100000001</v>
          </cell>
        </row>
        <row r="47">
          <cell r="B47" t="str">
            <v>RISM</v>
          </cell>
          <cell r="C47" t="str">
            <v>Райнос инвестмент ҮЦК ХХК</v>
          </cell>
          <cell r="D47">
            <v>129787</v>
          </cell>
          <cell r="E47">
            <v>11411814.369999999</v>
          </cell>
          <cell r="F47">
            <v>354166</v>
          </cell>
          <cell r="G47">
            <v>65780580.530000001</v>
          </cell>
          <cell r="H47">
            <v>77192394.900000006</v>
          </cell>
          <cell r="I47">
            <v>737</v>
          </cell>
          <cell r="J47">
            <v>71991500</v>
          </cell>
          <cell r="K47">
            <v>1312</v>
          </cell>
          <cell r="L47">
            <v>128873000</v>
          </cell>
          <cell r="M47">
            <v>200864500</v>
          </cell>
          <cell r="N47">
            <v>26126001</v>
          </cell>
          <cell r="O47">
            <v>3918900150</v>
          </cell>
          <cell r="R47">
            <v>3918900150</v>
          </cell>
          <cell r="S47">
            <v>23450</v>
          </cell>
          <cell r="T47">
            <v>13835500</v>
          </cell>
          <cell r="W47">
            <v>13835500</v>
          </cell>
          <cell r="AB47">
            <v>0</v>
          </cell>
          <cell r="AC47">
            <v>26635453</v>
          </cell>
          <cell r="AD47">
            <v>4210792544.9000001</v>
          </cell>
        </row>
        <row r="48">
          <cell r="B48" t="str">
            <v>SANR</v>
          </cell>
          <cell r="C48" t="str">
            <v>Санар ХХК</v>
          </cell>
          <cell r="D48">
            <v>1395</v>
          </cell>
          <cell r="E48">
            <v>446400</v>
          </cell>
          <cell r="F48">
            <v>13346</v>
          </cell>
          <cell r="G48">
            <v>8444853.5</v>
          </cell>
          <cell r="H48">
            <v>8891253.5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R48">
            <v>0</v>
          </cell>
          <cell r="S48">
            <v>9017</v>
          </cell>
          <cell r="T48">
            <v>5320030</v>
          </cell>
          <cell r="W48">
            <v>5320030</v>
          </cell>
          <cell r="AB48">
            <v>0</v>
          </cell>
          <cell r="AC48">
            <v>23758</v>
          </cell>
          <cell r="AD48">
            <v>14211283.5</v>
          </cell>
        </row>
        <row r="49">
          <cell r="B49" t="str">
            <v>SECP</v>
          </cell>
          <cell r="C49" t="str">
            <v>СИКАП</v>
          </cell>
          <cell r="D49">
            <v>0</v>
          </cell>
          <cell r="E49">
            <v>0</v>
          </cell>
          <cell r="F49">
            <v>1641</v>
          </cell>
          <cell r="G49">
            <v>1670720</v>
          </cell>
          <cell r="H49">
            <v>1670720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265</v>
          </cell>
          <cell r="O49">
            <v>39750</v>
          </cell>
          <cell r="R49">
            <v>39750</v>
          </cell>
          <cell r="S49">
            <v>2296</v>
          </cell>
          <cell r="T49">
            <v>1354640</v>
          </cell>
          <cell r="W49">
            <v>1354640</v>
          </cell>
          <cell r="AB49">
            <v>0</v>
          </cell>
          <cell r="AC49">
            <v>4202</v>
          </cell>
          <cell r="AD49">
            <v>3065110</v>
          </cell>
        </row>
        <row r="50">
          <cell r="B50" t="str">
            <v>SGC</v>
          </cell>
          <cell r="C50" t="str">
            <v>Эс Жи Капитал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1000</v>
          </cell>
          <cell r="O50">
            <v>150000</v>
          </cell>
          <cell r="R50">
            <v>150000</v>
          </cell>
          <cell r="W50">
            <v>0</v>
          </cell>
          <cell r="AB50">
            <v>0</v>
          </cell>
          <cell r="AC50">
            <v>1000</v>
          </cell>
          <cell r="AD50">
            <v>150000</v>
          </cell>
        </row>
        <row r="51">
          <cell r="B51" t="str">
            <v>SILS</v>
          </cell>
          <cell r="C51" t="str">
            <v>Силвэр лайт секюритиз ҮЦК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R51">
            <v>0</v>
          </cell>
          <cell r="W51">
            <v>0</v>
          </cell>
          <cell r="AB51">
            <v>0</v>
          </cell>
          <cell r="AC51">
            <v>0</v>
          </cell>
          <cell r="AD51">
            <v>0</v>
          </cell>
        </row>
        <row r="52">
          <cell r="B52" t="str">
            <v>STIN</v>
          </cell>
          <cell r="C52" t="str">
            <v>Стандарт инвестмент ХХК</v>
          </cell>
          <cell r="D52">
            <v>417510</v>
          </cell>
          <cell r="E52">
            <v>63691266.140000001</v>
          </cell>
          <cell r="F52">
            <v>1675903</v>
          </cell>
          <cell r="G52">
            <v>240413427.84</v>
          </cell>
          <cell r="H52">
            <v>304104693.98000002</v>
          </cell>
          <cell r="I52">
            <v>0</v>
          </cell>
          <cell r="J52">
            <v>0</v>
          </cell>
          <cell r="K52">
            <v>2</v>
          </cell>
          <cell r="L52">
            <v>184000</v>
          </cell>
          <cell r="M52">
            <v>184000</v>
          </cell>
          <cell r="N52">
            <v>113071</v>
          </cell>
          <cell r="O52">
            <v>16960650</v>
          </cell>
          <cell r="R52">
            <v>16960650</v>
          </cell>
          <cell r="S52">
            <v>81728</v>
          </cell>
          <cell r="T52">
            <v>48219520</v>
          </cell>
          <cell r="W52">
            <v>48219520</v>
          </cell>
          <cell r="AB52">
            <v>0</v>
          </cell>
          <cell r="AC52">
            <v>2288214</v>
          </cell>
          <cell r="AD52">
            <v>369468863.98000002</v>
          </cell>
        </row>
        <row r="53">
          <cell r="B53" t="str">
            <v>STOK</v>
          </cell>
          <cell r="C53" t="str">
            <v>Стоклаб секьюритиз ҮЦК</v>
          </cell>
          <cell r="D53">
            <v>1413170</v>
          </cell>
          <cell r="E53">
            <v>274570786.20999998</v>
          </cell>
          <cell r="F53">
            <v>597124</v>
          </cell>
          <cell r="G53">
            <v>113867174.45</v>
          </cell>
          <cell r="H53">
            <v>388437960.65999997</v>
          </cell>
          <cell r="I53">
            <v>19</v>
          </cell>
          <cell r="J53">
            <v>1896200</v>
          </cell>
          <cell r="K53">
            <v>19</v>
          </cell>
          <cell r="L53">
            <v>1896200</v>
          </cell>
          <cell r="M53">
            <v>3792400</v>
          </cell>
          <cell r="N53">
            <v>7835634</v>
          </cell>
          <cell r="O53">
            <v>1175345100</v>
          </cell>
          <cell r="R53">
            <v>1175345100</v>
          </cell>
          <cell r="S53">
            <v>125856</v>
          </cell>
          <cell r="T53">
            <v>74255040</v>
          </cell>
          <cell r="W53">
            <v>74255040</v>
          </cell>
          <cell r="X53">
            <v>676</v>
          </cell>
          <cell r="Y53">
            <v>67600000</v>
          </cell>
          <cell r="AB53">
            <v>67600000</v>
          </cell>
          <cell r="AC53">
            <v>9972498</v>
          </cell>
          <cell r="AD53">
            <v>1709430500.6599998</v>
          </cell>
        </row>
        <row r="54">
          <cell r="B54" t="str">
            <v>TABO</v>
          </cell>
          <cell r="C54" t="str">
            <v>Таван богд ХХК</v>
          </cell>
          <cell r="D54">
            <v>7095</v>
          </cell>
          <cell r="E54">
            <v>5145028.9800000004</v>
          </cell>
          <cell r="F54">
            <v>63551</v>
          </cell>
          <cell r="G54">
            <v>28539500</v>
          </cell>
          <cell r="H54">
            <v>33684528.980000004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57209</v>
          </cell>
          <cell r="O54">
            <v>8581350</v>
          </cell>
          <cell r="R54">
            <v>8581350</v>
          </cell>
          <cell r="S54">
            <v>8385</v>
          </cell>
          <cell r="T54">
            <v>4947150</v>
          </cell>
          <cell r="W54">
            <v>4947150</v>
          </cell>
          <cell r="AB54">
            <v>0</v>
          </cell>
          <cell r="AC54">
            <v>136240</v>
          </cell>
          <cell r="AD54">
            <v>47213028.980000004</v>
          </cell>
        </row>
        <row r="55">
          <cell r="B55" t="str">
            <v>TCHB</v>
          </cell>
          <cell r="C55" t="str">
            <v>Тулгат чандмань баян ХХК</v>
          </cell>
          <cell r="D55">
            <v>2271</v>
          </cell>
          <cell r="E55">
            <v>4415883.9000000004</v>
          </cell>
          <cell r="F55">
            <v>26097</v>
          </cell>
          <cell r="G55">
            <v>10742565.310000001</v>
          </cell>
          <cell r="H55">
            <v>15158449.210000001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3641</v>
          </cell>
          <cell r="O55">
            <v>546150</v>
          </cell>
          <cell r="R55">
            <v>546150</v>
          </cell>
          <cell r="S55">
            <v>23824</v>
          </cell>
          <cell r="T55">
            <v>14056160</v>
          </cell>
          <cell r="W55">
            <v>14056160</v>
          </cell>
          <cell r="AB55">
            <v>0</v>
          </cell>
          <cell r="AC55">
            <v>55833</v>
          </cell>
          <cell r="AD55">
            <v>29760759.210000001</v>
          </cell>
        </row>
        <row r="56">
          <cell r="B56" t="str">
            <v>TDB</v>
          </cell>
          <cell r="C56" t="str">
            <v>Ти ди би секьюритис ХХК</v>
          </cell>
          <cell r="D56">
            <v>679552</v>
          </cell>
          <cell r="E56">
            <v>196720752.06999999</v>
          </cell>
          <cell r="F56">
            <v>552438</v>
          </cell>
          <cell r="G56">
            <v>219315054.15000001</v>
          </cell>
          <cell r="H56">
            <v>416035806.22000003</v>
          </cell>
          <cell r="I56">
            <v>205</v>
          </cell>
          <cell r="J56">
            <v>20088000</v>
          </cell>
          <cell r="K56">
            <v>25</v>
          </cell>
          <cell r="L56">
            <v>2490000</v>
          </cell>
          <cell r="M56">
            <v>22578000</v>
          </cell>
          <cell r="N56">
            <v>333844</v>
          </cell>
          <cell r="O56">
            <v>50076600</v>
          </cell>
          <cell r="R56">
            <v>50076600</v>
          </cell>
          <cell r="S56">
            <v>119006</v>
          </cell>
          <cell r="T56">
            <v>70213540</v>
          </cell>
          <cell r="W56">
            <v>70213540</v>
          </cell>
          <cell r="X56">
            <v>502</v>
          </cell>
          <cell r="Y56">
            <v>50200000</v>
          </cell>
          <cell r="AB56">
            <v>50200000</v>
          </cell>
          <cell r="AC56">
            <v>1685572</v>
          </cell>
          <cell r="AD56">
            <v>609103946.22000003</v>
          </cell>
        </row>
        <row r="57">
          <cell r="B57" t="str">
            <v>TNGR</v>
          </cell>
          <cell r="C57" t="str">
            <v>Тэнгэр капитал ХХК</v>
          </cell>
          <cell r="D57">
            <v>4323</v>
          </cell>
          <cell r="E57">
            <v>1191344.52</v>
          </cell>
          <cell r="F57">
            <v>9385</v>
          </cell>
          <cell r="G57">
            <v>2993724.39</v>
          </cell>
          <cell r="H57">
            <v>4185068.91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R57">
            <v>0</v>
          </cell>
          <cell r="S57">
            <v>2803</v>
          </cell>
          <cell r="T57">
            <v>1653770</v>
          </cell>
          <cell r="W57">
            <v>1653770</v>
          </cell>
          <cell r="AB57">
            <v>0</v>
          </cell>
          <cell r="AC57">
            <v>16511</v>
          </cell>
          <cell r="AD57">
            <v>5838838.9100000001</v>
          </cell>
        </row>
        <row r="58">
          <cell r="B58" t="str">
            <v>TTOL</v>
          </cell>
          <cell r="C58" t="str">
            <v>Апекс Капитал ҮЦК</v>
          </cell>
          <cell r="D58">
            <v>1993712</v>
          </cell>
          <cell r="E58">
            <v>478512275.81</v>
          </cell>
          <cell r="F58">
            <v>2330359</v>
          </cell>
          <cell r="G58">
            <v>469888410.95999998</v>
          </cell>
          <cell r="H58">
            <v>948400686.76999998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926675</v>
          </cell>
          <cell r="O58">
            <v>139001250</v>
          </cell>
          <cell r="R58">
            <v>139001250</v>
          </cell>
          <cell r="S58">
            <v>169430</v>
          </cell>
          <cell r="T58">
            <v>99963700</v>
          </cell>
          <cell r="W58">
            <v>99963700</v>
          </cell>
          <cell r="X58">
            <v>47</v>
          </cell>
          <cell r="Y58">
            <v>4700000</v>
          </cell>
          <cell r="AB58">
            <v>4700000</v>
          </cell>
          <cell r="AC58">
            <v>5420223</v>
          </cell>
          <cell r="AD58">
            <v>1192065636.77</v>
          </cell>
        </row>
        <row r="59">
          <cell r="B59" t="str">
            <v>UNDR</v>
          </cell>
          <cell r="C59" t="str">
            <v>Өндөрхаан инвест ХХК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475</v>
          </cell>
          <cell r="O59">
            <v>71250</v>
          </cell>
          <cell r="R59">
            <v>71250</v>
          </cell>
          <cell r="S59">
            <v>5772</v>
          </cell>
          <cell r="T59">
            <v>3405480</v>
          </cell>
          <cell r="W59">
            <v>3405480</v>
          </cell>
          <cell r="AB59">
            <v>0</v>
          </cell>
          <cell r="AC59">
            <v>6247</v>
          </cell>
          <cell r="AD59">
            <v>3476730</v>
          </cell>
        </row>
        <row r="60">
          <cell r="B60" t="str">
            <v>ZGB</v>
          </cell>
          <cell r="C60" t="str">
            <v>Таван Богд Капитал ХХК</v>
          </cell>
          <cell r="D60">
            <v>1621320</v>
          </cell>
          <cell r="E60">
            <v>194884660.38</v>
          </cell>
          <cell r="F60">
            <v>732766</v>
          </cell>
          <cell r="G60">
            <v>160409154.05000001</v>
          </cell>
          <cell r="H60">
            <v>355293814.43000001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554803</v>
          </cell>
          <cell r="O60">
            <v>83220450</v>
          </cell>
          <cell r="R60">
            <v>83220450</v>
          </cell>
          <cell r="S60">
            <v>263934</v>
          </cell>
          <cell r="T60">
            <v>155721060</v>
          </cell>
          <cell r="W60">
            <v>155721060</v>
          </cell>
          <cell r="X60">
            <v>188</v>
          </cell>
          <cell r="Y60">
            <v>18800000</v>
          </cell>
          <cell r="AB60">
            <v>18800000</v>
          </cell>
          <cell r="AC60">
            <v>3173011</v>
          </cell>
          <cell r="AD60">
            <v>613035324.43000007</v>
          </cell>
        </row>
        <row r="61">
          <cell r="B61" t="str">
            <v>ZRGD</v>
          </cell>
          <cell r="C61" t="str">
            <v>Зэргэд ХХК</v>
          </cell>
          <cell r="D61">
            <v>53455</v>
          </cell>
          <cell r="E61">
            <v>12901782</v>
          </cell>
          <cell r="F61">
            <v>18071</v>
          </cell>
          <cell r="G61">
            <v>15080578</v>
          </cell>
          <cell r="H61">
            <v>27982360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60535</v>
          </cell>
          <cell r="O61">
            <v>9080250</v>
          </cell>
          <cell r="R61">
            <v>9080250</v>
          </cell>
          <cell r="S61">
            <v>47087</v>
          </cell>
          <cell r="T61">
            <v>27781330</v>
          </cell>
          <cell r="W61">
            <v>27781330</v>
          </cell>
          <cell r="X61">
            <v>3</v>
          </cell>
          <cell r="Y61">
            <v>300000</v>
          </cell>
          <cell r="AB61">
            <v>300000</v>
          </cell>
          <cell r="AC61">
            <v>179151</v>
          </cell>
          <cell r="AD61">
            <v>65143940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R129"/>
  <sheetViews>
    <sheetView tabSelected="1" topLeftCell="D14" zoomScale="71" zoomScaleNormal="71" zoomScaleSheetLayoutView="70" zoomScalePageLayoutView="70" workbookViewId="0">
      <selection activeCell="N56" sqref="N56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5.42578125" style="1" bestFit="1" customWidth="1"/>
    <col min="4" max="4" width="11" style="1" customWidth="1"/>
    <col min="5" max="6" width="15.5703125" style="1" customWidth="1"/>
    <col min="7" max="7" width="22.85546875" style="2" customWidth="1"/>
    <col min="8" max="8" width="10" style="3" customWidth="1"/>
    <col min="9" max="9" width="26" style="3" customWidth="1"/>
    <col min="10" max="10" width="21.7109375" style="1" bestFit="1" customWidth="1"/>
    <col min="11" max="12" width="21.42578125" style="1" customWidth="1"/>
    <col min="13" max="13" width="22.28515625" style="1" customWidth="1"/>
    <col min="14" max="14" width="24.85546875" style="1" customWidth="1"/>
    <col min="15" max="15" width="15.85546875" style="1" customWidth="1"/>
    <col min="16" max="16" width="22.28515625" style="4" bestFit="1" customWidth="1"/>
    <col min="17" max="17" width="9.140625" style="1"/>
    <col min="18" max="18" width="21.42578125" style="1" bestFit="1" customWidth="1"/>
    <col min="19" max="256" width="9.140625" style="1"/>
    <col min="257" max="257" width="4.28515625" style="1" customWidth="1"/>
    <col min="258" max="258" width="9.85546875" style="1" customWidth="1"/>
    <col min="259" max="259" width="55.42578125" style="1" bestFit="1" customWidth="1"/>
    <col min="260" max="260" width="12.85546875" style="1" customWidth="1"/>
    <col min="261" max="261" width="14.85546875" style="1" customWidth="1"/>
    <col min="262" max="262" width="14.28515625" style="1" customWidth="1"/>
    <col min="263" max="263" width="20.7109375" style="1" customWidth="1"/>
    <col min="264" max="264" width="21" style="1" customWidth="1"/>
    <col min="265" max="266" width="21.28515625" style="1" customWidth="1"/>
    <col min="267" max="268" width="22.42578125" style="1" bestFit="1" customWidth="1"/>
    <col min="269" max="269" width="22.28515625" style="1" bestFit="1" customWidth="1"/>
    <col min="270" max="270" width="16.7109375" style="1" customWidth="1"/>
    <col min="271" max="271" width="21.42578125" style="1" bestFit="1" customWidth="1"/>
    <col min="272" max="272" width="22.28515625" style="1" bestFit="1" customWidth="1"/>
    <col min="273" max="512" width="9.140625" style="1"/>
    <col min="513" max="513" width="4.28515625" style="1" customWidth="1"/>
    <col min="514" max="514" width="9.85546875" style="1" customWidth="1"/>
    <col min="515" max="515" width="55.42578125" style="1" bestFit="1" customWidth="1"/>
    <col min="516" max="516" width="12.85546875" style="1" customWidth="1"/>
    <col min="517" max="517" width="14.85546875" style="1" customWidth="1"/>
    <col min="518" max="518" width="14.28515625" style="1" customWidth="1"/>
    <col min="519" max="519" width="20.7109375" style="1" customWidth="1"/>
    <col min="520" max="520" width="21" style="1" customWidth="1"/>
    <col min="521" max="522" width="21.28515625" style="1" customWidth="1"/>
    <col min="523" max="524" width="22.42578125" style="1" bestFit="1" customWidth="1"/>
    <col min="525" max="525" width="22.28515625" style="1" bestFit="1" customWidth="1"/>
    <col min="526" max="526" width="16.7109375" style="1" customWidth="1"/>
    <col min="527" max="527" width="21.42578125" style="1" bestFit="1" customWidth="1"/>
    <col min="528" max="528" width="22.28515625" style="1" bestFit="1" customWidth="1"/>
    <col min="529" max="768" width="9.140625" style="1"/>
    <col min="769" max="769" width="4.28515625" style="1" customWidth="1"/>
    <col min="770" max="770" width="9.85546875" style="1" customWidth="1"/>
    <col min="771" max="771" width="55.42578125" style="1" bestFit="1" customWidth="1"/>
    <col min="772" max="772" width="12.85546875" style="1" customWidth="1"/>
    <col min="773" max="773" width="14.85546875" style="1" customWidth="1"/>
    <col min="774" max="774" width="14.28515625" style="1" customWidth="1"/>
    <col min="775" max="775" width="20.7109375" style="1" customWidth="1"/>
    <col min="776" max="776" width="21" style="1" customWidth="1"/>
    <col min="777" max="778" width="21.28515625" style="1" customWidth="1"/>
    <col min="779" max="780" width="22.42578125" style="1" bestFit="1" customWidth="1"/>
    <col min="781" max="781" width="22.28515625" style="1" bestFit="1" customWidth="1"/>
    <col min="782" max="782" width="16.7109375" style="1" customWidth="1"/>
    <col min="783" max="783" width="21.42578125" style="1" bestFit="1" customWidth="1"/>
    <col min="784" max="784" width="22.28515625" style="1" bestFit="1" customWidth="1"/>
    <col min="785" max="1024" width="9.140625" style="1"/>
    <col min="1025" max="1025" width="4.28515625" style="1" customWidth="1"/>
    <col min="1026" max="1026" width="9.85546875" style="1" customWidth="1"/>
    <col min="1027" max="1027" width="55.42578125" style="1" bestFit="1" customWidth="1"/>
    <col min="1028" max="1028" width="12.85546875" style="1" customWidth="1"/>
    <col min="1029" max="1029" width="14.85546875" style="1" customWidth="1"/>
    <col min="1030" max="1030" width="14.28515625" style="1" customWidth="1"/>
    <col min="1031" max="1031" width="20.7109375" style="1" customWidth="1"/>
    <col min="1032" max="1032" width="21" style="1" customWidth="1"/>
    <col min="1033" max="1034" width="21.28515625" style="1" customWidth="1"/>
    <col min="1035" max="1036" width="22.42578125" style="1" bestFit="1" customWidth="1"/>
    <col min="1037" max="1037" width="22.28515625" style="1" bestFit="1" customWidth="1"/>
    <col min="1038" max="1038" width="16.7109375" style="1" customWidth="1"/>
    <col min="1039" max="1039" width="21.42578125" style="1" bestFit="1" customWidth="1"/>
    <col min="1040" max="1040" width="22.28515625" style="1" bestFit="1" customWidth="1"/>
    <col min="1041" max="1280" width="9.140625" style="1"/>
    <col min="1281" max="1281" width="4.28515625" style="1" customWidth="1"/>
    <col min="1282" max="1282" width="9.85546875" style="1" customWidth="1"/>
    <col min="1283" max="1283" width="55.42578125" style="1" bestFit="1" customWidth="1"/>
    <col min="1284" max="1284" width="12.85546875" style="1" customWidth="1"/>
    <col min="1285" max="1285" width="14.85546875" style="1" customWidth="1"/>
    <col min="1286" max="1286" width="14.28515625" style="1" customWidth="1"/>
    <col min="1287" max="1287" width="20.7109375" style="1" customWidth="1"/>
    <col min="1288" max="1288" width="21" style="1" customWidth="1"/>
    <col min="1289" max="1290" width="21.28515625" style="1" customWidth="1"/>
    <col min="1291" max="1292" width="22.42578125" style="1" bestFit="1" customWidth="1"/>
    <col min="1293" max="1293" width="22.28515625" style="1" bestFit="1" customWidth="1"/>
    <col min="1294" max="1294" width="16.7109375" style="1" customWidth="1"/>
    <col min="1295" max="1295" width="21.42578125" style="1" bestFit="1" customWidth="1"/>
    <col min="1296" max="1296" width="22.28515625" style="1" bestFit="1" customWidth="1"/>
    <col min="1297" max="1536" width="9.140625" style="1"/>
    <col min="1537" max="1537" width="4.28515625" style="1" customWidth="1"/>
    <col min="1538" max="1538" width="9.85546875" style="1" customWidth="1"/>
    <col min="1539" max="1539" width="55.42578125" style="1" bestFit="1" customWidth="1"/>
    <col min="1540" max="1540" width="12.85546875" style="1" customWidth="1"/>
    <col min="1541" max="1541" width="14.85546875" style="1" customWidth="1"/>
    <col min="1542" max="1542" width="14.28515625" style="1" customWidth="1"/>
    <col min="1543" max="1543" width="20.7109375" style="1" customWidth="1"/>
    <col min="1544" max="1544" width="21" style="1" customWidth="1"/>
    <col min="1545" max="1546" width="21.28515625" style="1" customWidth="1"/>
    <col min="1547" max="1548" width="22.42578125" style="1" bestFit="1" customWidth="1"/>
    <col min="1549" max="1549" width="22.28515625" style="1" bestFit="1" customWidth="1"/>
    <col min="1550" max="1550" width="16.7109375" style="1" customWidth="1"/>
    <col min="1551" max="1551" width="21.42578125" style="1" bestFit="1" customWidth="1"/>
    <col min="1552" max="1552" width="22.28515625" style="1" bestFit="1" customWidth="1"/>
    <col min="1553" max="1792" width="9.140625" style="1"/>
    <col min="1793" max="1793" width="4.28515625" style="1" customWidth="1"/>
    <col min="1794" max="1794" width="9.85546875" style="1" customWidth="1"/>
    <col min="1795" max="1795" width="55.42578125" style="1" bestFit="1" customWidth="1"/>
    <col min="1796" max="1796" width="12.85546875" style="1" customWidth="1"/>
    <col min="1797" max="1797" width="14.85546875" style="1" customWidth="1"/>
    <col min="1798" max="1798" width="14.28515625" style="1" customWidth="1"/>
    <col min="1799" max="1799" width="20.7109375" style="1" customWidth="1"/>
    <col min="1800" max="1800" width="21" style="1" customWidth="1"/>
    <col min="1801" max="1802" width="21.28515625" style="1" customWidth="1"/>
    <col min="1803" max="1804" width="22.42578125" style="1" bestFit="1" customWidth="1"/>
    <col min="1805" max="1805" width="22.28515625" style="1" bestFit="1" customWidth="1"/>
    <col min="1806" max="1806" width="16.7109375" style="1" customWidth="1"/>
    <col min="1807" max="1807" width="21.42578125" style="1" bestFit="1" customWidth="1"/>
    <col min="1808" max="1808" width="22.28515625" style="1" bestFit="1" customWidth="1"/>
    <col min="1809" max="2048" width="9.140625" style="1"/>
    <col min="2049" max="2049" width="4.28515625" style="1" customWidth="1"/>
    <col min="2050" max="2050" width="9.85546875" style="1" customWidth="1"/>
    <col min="2051" max="2051" width="55.42578125" style="1" bestFit="1" customWidth="1"/>
    <col min="2052" max="2052" width="12.85546875" style="1" customWidth="1"/>
    <col min="2053" max="2053" width="14.85546875" style="1" customWidth="1"/>
    <col min="2054" max="2054" width="14.28515625" style="1" customWidth="1"/>
    <col min="2055" max="2055" width="20.7109375" style="1" customWidth="1"/>
    <col min="2056" max="2056" width="21" style="1" customWidth="1"/>
    <col min="2057" max="2058" width="21.28515625" style="1" customWidth="1"/>
    <col min="2059" max="2060" width="22.42578125" style="1" bestFit="1" customWidth="1"/>
    <col min="2061" max="2061" width="22.28515625" style="1" bestFit="1" customWidth="1"/>
    <col min="2062" max="2062" width="16.7109375" style="1" customWidth="1"/>
    <col min="2063" max="2063" width="21.42578125" style="1" bestFit="1" customWidth="1"/>
    <col min="2064" max="2064" width="22.28515625" style="1" bestFit="1" customWidth="1"/>
    <col min="2065" max="2304" width="9.140625" style="1"/>
    <col min="2305" max="2305" width="4.28515625" style="1" customWidth="1"/>
    <col min="2306" max="2306" width="9.85546875" style="1" customWidth="1"/>
    <col min="2307" max="2307" width="55.42578125" style="1" bestFit="1" customWidth="1"/>
    <col min="2308" max="2308" width="12.85546875" style="1" customWidth="1"/>
    <col min="2309" max="2309" width="14.85546875" style="1" customWidth="1"/>
    <col min="2310" max="2310" width="14.28515625" style="1" customWidth="1"/>
    <col min="2311" max="2311" width="20.7109375" style="1" customWidth="1"/>
    <col min="2312" max="2312" width="21" style="1" customWidth="1"/>
    <col min="2313" max="2314" width="21.28515625" style="1" customWidth="1"/>
    <col min="2315" max="2316" width="22.42578125" style="1" bestFit="1" customWidth="1"/>
    <col min="2317" max="2317" width="22.28515625" style="1" bestFit="1" customWidth="1"/>
    <col min="2318" max="2318" width="16.7109375" style="1" customWidth="1"/>
    <col min="2319" max="2319" width="21.42578125" style="1" bestFit="1" customWidth="1"/>
    <col min="2320" max="2320" width="22.28515625" style="1" bestFit="1" customWidth="1"/>
    <col min="2321" max="2560" width="9.140625" style="1"/>
    <col min="2561" max="2561" width="4.28515625" style="1" customWidth="1"/>
    <col min="2562" max="2562" width="9.85546875" style="1" customWidth="1"/>
    <col min="2563" max="2563" width="55.42578125" style="1" bestFit="1" customWidth="1"/>
    <col min="2564" max="2564" width="12.85546875" style="1" customWidth="1"/>
    <col min="2565" max="2565" width="14.85546875" style="1" customWidth="1"/>
    <col min="2566" max="2566" width="14.28515625" style="1" customWidth="1"/>
    <col min="2567" max="2567" width="20.7109375" style="1" customWidth="1"/>
    <col min="2568" max="2568" width="21" style="1" customWidth="1"/>
    <col min="2569" max="2570" width="21.28515625" style="1" customWidth="1"/>
    <col min="2571" max="2572" width="22.42578125" style="1" bestFit="1" customWidth="1"/>
    <col min="2573" max="2573" width="22.28515625" style="1" bestFit="1" customWidth="1"/>
    <col min="2574" max="2574" width="16.7109375" style="1" customWidth="1"/>
    <col min="2575" max="2575" width="21.42578125" style="1" bestFit="1" customWidth="1"/>
    <col min="2576" max="2576" width="22.28515625" style="1" bestFit="1" customWidth="1"/>
    <col min="2577" max="2816" width="9.140625" style="1"/>
    <col min="2817" max="2817" width="4.28515625" style="1" customWidth="1"/>
    <col min="2818" max="2818" width="9.85546875" style="1" customWidth="1"/>
    <col min="2819" max="2819" width="55.42578125" style="1" bestFit="1" customWidth="1"/>
    <col min="2820" max="2820" width="12.85546875" style="1" customWidth="1"/>
    <col min="2821" max="2821" width="14.85546875" style="1" customWidth="1"/>
    <col min="2822" max="2822" width="14.28515625" style="1" customWidth="1"/>
    <col min="2823" max="2823" width="20.7109375" style="1" customWidth="1"/>
    <col min="2824" max="2824" width="21" style="1" customWidth="1"/>
    <col min="2825" max="2826" width="21.28515625" style="1" customWidth="1"/>
    <col min="2827" max="2828" width="22.42578125" style="1" bestFit="1" customWidth="1"/>
    <col min="2829" max="2829" width="22.28515625" style="1" bestFit="1" customWidth="1"/>
    <col min="2830" max="2830" width="16.7109375" style="1" customWidth="1"/>
    <col min="2831" max="2831" width="21.42578125" style="1" bestFit="1" customWidth="1"/>
    <col min="2832" max="2832" width="22.28515625" style="1" bestFit="1" customWidth="1"/>
    <col min="2833" max="3072" width="9.140625" style="1"/>
    <col min="3073" max="3073" width="4.28515625" style="1" customWidth="1"/>
    <col min="3074" max="3074" width="9.85546875" style="1" customWidth="1"/>
    <col min="3075" max="3075" width="55.42578125" style="1" bestFit="1" customWidth="1"/>
    <col min="3076" max="3076" width="12.85546875" style="1" customWidth="1"/>
    <col min="3077" max="3077" width="14.85546875" style="1" customWidth="1"/>
    <col min="3078" max="3078" width="14.28515625" style="1" customWidth="1"/>
    <col min="3079" max="3079" width="20.7109375" style="1" customWidth="1"/>
    <col min="3080" max="3080" width="21" style="1" customWidth="1"/>
    <col min="3081" max="3082" width="21.28515625" style="1" customWidth="1"/>
    <col min="3083" max="3084" width="22.42578125" style="1" bestFit="1" customWidth="1"/>
    <col min="3085" max="3085" width="22.28515625" style="1" bestFit="1" customWidth="1"/>
    <col min="3086" max="3086" width="16.7109375" style="1" customWidth="1"/>
    <col min="3087" max="3087" width="21.42578125" style="1" bestFit="1" customWidth="1"/>
    <col min="3088" max="3088" width="22.28515625" style="1" bestFit="1" customWidth="1"/>
    <col min="3089" max="3328" width="9.140625" style="1"/>
    <col min="3329" max="3329" width="4.28515625" style="1" customWidth="1"/>
    <col min="3330" max="3330" width="9.85546875" style="1" customWidth="1"/>
    <col min="3331" max="3331" width="55.42578125" style="1" bestFit="1" customWidth="1"/>
    <col min="3332" max="3332" width="12.85546875" style="1" customWidth="1"/>
    <col min="3333" max="3333" width="14.85546875" style="1" customWidth="1"/>
    <col min="3334" max="3334" width="14.28515625" style="1" customWidth="1"/>
    <col min="3335" max="3335" width="20.7109375" style="1" customWidth="1"/>
    <col min="3336" max="3336" width="21" style="1" customWidth="1"/>
    <col min="3337" max="3338" width="21.28515625" style="1" customWidth="1"/>
    <col min="3339" max="3340" width="22.42578125" style="1" bestFit="1" customWidth="1"/>
    <col min="3341" max="3341" width="22.28515625" style="1" bestFit="1" customWidth="1"/>
    <col min="3342" max="3342" width="16.7109375" style="1" customWidth="1"/>
    <col min="3343" max="3343" width="21.42578125" style="1" bestFit="1" customWidth="1"/>
    <col min="3344" max="3344" width="22.28515625" style="1" bestFit="1" customWidth="1"/>
    <col min="3345" max="3584" width="9.140625" style="1"/>
    <col min="3585" max="3585" width="4.28515625" style="1" customWidth="1"/>
    <col min="3586" max="3586" width="9.85546875" style="1" customWidth="1"/>
    <col min="3587" max="3587" width="55.42578125" style="1" bestFit="1" customWidth="1"/>
    <col min="3588" max="3588" width="12.85546875" style="1" customWidth="1"/>
    <col min="3589" max="3589" width="14.85546875" style="1" customWidth="1"/>
    <col min="3590" max="3590" width="14.28515625" style="1" customWidth="1"/>
    <col min="3591" max="3591" width="20.7109375" style="1" customWidth="1"/>
    <col min="3592" max="3592" width="21" style="1" customWidth="1"/>
    <col min="3593" max="3594" width="21.28515625" style="1" customWidth="1"/>
    <col min="3595" max="3596" width="22.42578125" style="1" bestFit="1" customWidth="1"/>
    <col min="3597" max="3597" width="22.28515625" style="1" bestFit="1" customWidth="1"/>
    <col min="3598" max="3598" width="16.7109375" style="1" customWidth="1"/>
    <col min="3599" max="3599" width="21.42578125" style="1" bestFit="1" customWidth="1"/>
    <col min="3600" max="3600" width="22.28515625" style="1" bestFit="1" customWidth="1"/>
    <col min="3601" max="3840" width="9.140625" style="1"/>
    <col min="3841" max="3841" width="4.28515625" style="1" customWidth="1"/>
    <col min="3842" max="3842" width="9.85546875" style="1" customWidth="1"/>
    <col min="3843" max="3843" width="55.42578125" style="1" bestFit="1" customWidth="1"/>
    <col min="3844" max="3844" width="12.85546875" style="1" customWidth="1"/>
    <col min="3845" max="3845" width="14.85546875" style="1" customWidth="1"/>
    <col min="3846" max="3846" width="14.28515625" style="1" customWidth="1"/>
    <col min="3847" max="3847" width="20.7109375" style="1" customWidth="1"/>
    <col min="3848" max="3848" width="21" style="1" customWidth="1"/>
    <col min="3849" max="3850" width="21.28515625" style="1" customWidth="1"/>
    <col min="3851" max="3852" width="22.42578125" style="1" bestFit="1" customWidth="1"/>
    <col min="3853" max="3853" width="22.28515625" style="1" bestFit="1" customWidth="1"/>
    <col min="3854" max="3854" width="16.7109375" style="1" customWidth="1"/>
    <col min="3855" max="3855" width="21.42578125" style="1" bestFit="1" customWidth="1"/>
    <col min="3856" max="3856" width="22.28515625" style="1" bestFit="1" customWidth="1"/>
    <col min="3857" max="4096" width="9.140625" style="1"/>
    <col min="4097" max="4097" width="4.28515625" style="1" customWidth="1"/>
    <col min="4098" max="4098" width="9.85546875" style="1" customWidth="1"/>
    <col min="4099" max="4099" width="55.42578125" style="1" bestFit="1" customWidth="1"/>
    <col min="4100" max="4100" width="12.85546875" style="1" customWidth="1"/>
    <col min="4101" max="4101" width="14.85546875" style="1" customWidth="1"/>
    <col min="4102" max="4102" width="14.28515625" style="1" customWidth="1"/>
    <col min="4103" max="4103" width="20.7109375" style="1" customWidth="1"/>
    <col min="4104" max="4104" width="21" style="1" customWidth="1"/>
    <col min="4105" max="4106" width="21.28515625" style="1" customWidth="1"/>
    <col min="4107" max="4108" width="22.42578125" style="1" bestFit="1" customWidth="1"/>
    <col min="4109" max="4109" width="22.28515625" style="1" bestFit="1" customWidth="1"/>
    <col min="4110" max="4110" width="16.7109375" style="1" customWidth="1"/>
    <col min="4111" max="4111" width="21.42578125" style="1" bestFit="1" customWidth="1"/>
    <col min="4112" max="4112" width="22.28515625" style="1" bestFit="1" customWidth="1"/>
    <col min="4113" max="4352" width="9.140625" style="1"/>
    <col min="4353" max="4353" width="4.28515625" style="1" customWidth="1"/>
    <col min="4354" max="4354" width="9.85546875" style="1" customWidth="1"/>
    <col min="4355" max="4355" width="55.42578125" style="1" bestFit="1" customWidth="1"/>
    <col min="4356" max="4356" width="12.85546875" style="1" customWidth="1"/>
    <col min="4357" max="4357" width="14.85546875" style="1" customWidth="1"/>
    <col min="4358" max="4358" width="14.28515625" style="1" customWidth="1"/>
    <col min="4359" max="4359" width="20.7109375" style="1" customWidth="1"/>
    <col min="4360" max="4360" width="21" style="1" customWidth="1"/>
    <col min="4361" max="4362" width="21.28515625" style="1" customWidth="1"/>
    <col min="4363" max="4364" width="22.42578125" style="1" bestFit="1" customWidth="1"/>
    <col min="4365" max="4365" width="22.28515625" style="1" bestFit="1" customWidth="1"/>
    <col min="4366" max="4366" width="16.7109375" style="1" customWidth="1"/>
    <col min="4367" max="4367" width="21.42578125" style="1" bestFit="1" customWidth="1"/>
    <col min="4368" max="4368" width="22.28515625" style="1" bestFit="1" customWidth="1"/>
    <col min="4369" max="4608" width="9.140625" style="1"/>
    <col min="4609" max="4609" width="4.28515625" style="1" customWidth="1"/>
    <col min="4610" max="4610" width="9.85546875" style="1" customWidth="1"/>
    <col min="4611" max="4611" width="55.42578125" style="1" bestFit="1" customWidth="1"/>
    <col min="4612" max="4612" width="12.85546875" style="1" customWidth="1"/>
    <col min="4613" max="4613" width="14.85546875" style="1" customWidth="1"/>
    <col min="4614" max="4614" width="14.28515625" style="1" customWidth="1"/>
    <col min="4615" max="4615" width="20.7109375" style="1" customWidth="1"/>
    <col min="4616" max="4616" width="21" style="1" customWidth="1"/>
    <col min="4617" max="4618" width="21.28515625" style="1" customWidth="1"/>
    <col min="4619" max="4620" width="22.42578125" style="1" bestFit="1" customWidth="1"/>
    <col min="4621" max="4621" width="22.28515625" style="1" bestFit="1" customWidth="1"/>
    <col min="4622" max="4622" width="16.7109375" style="1" customWidth="1"/>
    <col min="4623" max="4623" width="21.42578125" style="1" bestFit="1" customWidth="1"/>
    <col min="4624" max="4624" width="22.28515625" style="1" bestFit="1" customWidth="1"/>
    <col min="4625" max="4864" width="9.140625" style="1"/>
    <col min="4865" max="4865" width="4.28515625" style="1" customWidth="1"/>
    <col min="4866" max="4866" width="9.85546875" style="1" customWidth="1"/>
    <col min="4867" max="4867" width="55.42578125" style="1" bestFit="1" customWidth="1"/>
    <col min="4868" max="4868" width="12.85546875" style="1" customWidth="1"/>
    <col min="4869" max="4869" width="14.85546875" style="1" customWidth="1"/>
    <col min="4870" max="4870" width="14.28515625" style="1" customWidth="1"/>
    <col min="4871" max="4871" width="20.7109375" style="1" customWidth="1"/>
    <col min="4872" max="4872" width="21" style="1" customWidth="1"/>
    <col min="4873" max="4874" width="21.28515625" style="1" customWidth="1"/>
    <col min="4875" max="4876" width="22.42578125" style="1" bestFit="1" customWidth="1"/>
    <col min="4877" max="4877" width="22.28515625" style="1" bestFit="1" customWidth="1"/>
    <col min="4878" max="4878" width="16.7109375" style="1" customWidth="1"/>
    <col min="4879" max="4879" width="21.42578125" style="1" bestFit="1" customWidth="1"/>
    <col min="4880" max="4880" width="22.28515625" style="1" bestFit="1" customWidth="1"/>
    <col min="4881" max="5120" width="9.140625" style="1"/>
    <col min="5121" max="5121" width="4.28515625" style="1" customWidth="1"/>
    <col min="5122" max="5122" width="9.85546875" style="1" customWidth="1"/>
    <col min="5123" max="5123" width="55.42578125" style="1" bestFit="1" customWidth="1"/>
    <col min="5124" max="5124" width="12.85546875" style="1" customWidth="1"/>
    <col min="5125" max="5125" width="14.85546875" style="1" customWidth="1"/>
    <col min="5126" max="5126" width="14.28515625" style="1" customWidth="1"/>
    <col min="5127" max="5127" width="20.7109375" style="1" customWidth="1"/>
    <col min="5128" max="5128" width="21" style="1" customWidth="1"/>
    <col min="5129" max="5130" width="21.28515625" style="1" customWidth="1"/>
    <col min="5131" max="5132" width="22.42578125" style="1" bestFit="1" customWidth="1"/>
    <col min="5133" max="5133" width="22.28515625" style="1" bestFit="1" customWidth="1"/>
    <col min="5134" max="5134" width="16.7109375" style="1" customWidth="1"/>
    <col min="5135" max="5135" width="21.42578125" style="1" bestFit="1" customWidth="1"/>
    <col min="5136" max="5136" width="22.28515625" style="1" bestFit="1" customWidth="1"/>
    <col min="5137" max="5376" width="9.140625" style="1"/>
    <col min="5377" max="5377" width="4.28515625" style="1" customWidth="1"/>
    <col min="5378" max="5378" width="9.85546875" style="1" customWidth="1"/>
    <col min="5379" max="5379" width="55.42578125" style="1" bestFit="1" customWidth="1"/>
    <col min="5380" max="5380" width="12.85546875" style="1" customWidth="1"/>
    <col min="5381" max="5381" width="14.85546875" style="1" customWidth="1"/>
    <col min="5382" max="5382" width="14.28515625" style="1" customWidth="1"/>
    <col min="5383" max="5383" width="20.7109375" style="1" customWidth="1"/>
    <col min="5384" max="5384" width="21" style="1" customWidth="1"/>
    <col min="5385" max="5386" width="21.28515625" style="1" customWidth="1"/>
    <col min="5387" max="5388" width="22.42578125" style="1" bestFit="1" customWidth="1"/>
    <col min="5389" max="5389" width="22.28515625" style="1" bestFit="1" customWidth="1"/>
    <col min="5390" max="5390" width="16.7109375" style="1" customWidth="1"/>
    <col min="5391" max="5391" width="21.42578125" style="1" bestFit="1" customWidth="1"/>
    <col min="5392" max="5392" width="22.28515625" style="1" bestFit="1" customWidth="1"/>
    <col min="5393" max="5632" width="9.140625" style="1"/>
    <col min="5633" max="5633" width="4.28515625" style="1" customWidth="1"/>
    <col min="5634" max="5634" width="9.85546875" style="1" customWidth="1"/>
    <col min="5635" max="5635" width="55.42578125" style="1" bestFit="1" customWidth="1"/>
    <col min="5636" max="5636" width="12.85546875" style="1" customWidth="1"/>
    <col min="5637" max="5637" width="14.85546875" style="1" customWidth="1"/>
    <col min="5638" max="5638" width="14.28515625" style="1" customWidth="1"/>
    <col min="5639" max="5639" width="20.7109375" style="1" customWidth="1"/>
    <col min="5640" max="5640" width="21" style="1" customWidth="1"/>
    <col min="5641" max="5642" width="21.28515625" style="1" customWidth="1"/>
    <col min="5643" max="5644" width="22.42578125" style="1" bestFit="1" customWidth="1"/>
    <col min="5645" max="5645" width="22.28515625" style="1" bestFit="1" customWidth="1"/>
    <col min="5646" max="5646" width="16.7109375" style="1" customWidth="1"/>
    <col min="5647" max="5647" width="21.42578125" style="1" bestFit="1" customWidth="1"/>
    <col min="5648" max="5648" width="22.28515625" style="1" bestFit="1" customWidth="1"/>
    <col min="5649" max="5888" width="9.140625" style="1"/>
    <col min="5889" max="5889" width="4.28515625" style="1" customWidth="1"/>
    <col min="5890" max="5890" width="9.85546875" style="1" customWidth="1"/>
    <col min="5891" max="5891" width="55.42578125" style="1" bestFit="1" customWidth="1"/>
    <col min="5892" max="5892" width="12.85546875" style="1" customWidth="1"/>
    <col min="5893" max="5893" width="14.85546875" style="1" customWidth="1"/>
    <col min="5894" max="5894" width="14.28515625" style="1" customWidth="1"/>
    <col min="5895" max="5895" width="20.7109375" style="1" customWidth="1"/>
    <col min="5896" max="5896" width="21" style="1" customWidth="1"/>
    <col min="5897" max="5898" width="21.28515625" style="1" customWidth="1"/>
    <col min="5899" max="5900" width="22.42578125" style="1" bestFit="1" customWidth="1"/>
    <col min="5901" max="5901" width="22.28515625" style="1" bestFit="1" customWidth="1"/>
    <col min="5902" max="5902" width="16.7109375" style="1" customWidth="1"/>
    <col min="5903" max="5903" width="21.42578125" style="1" bestFit="1" customWidth="1"/>
    <col min="5904" max="5904" width="22.28515625" style="1" bestFit="1" customWidth="1"/>
    <col min="5905" max="6144" width="9.140625" style="1"/>
    <col min="6145" max="6145" width="4.28515625" style="1" customWidth="1"/>
    <col min="6146" max="6146" width="9.85546875" style="1" customWidth="1"/>
    <col min="6147" max="6147" width="55.42578125" style="1" bestFit="1" customWidth="1"/>
    <col min="6148" max="6148" width="12.85546875" style="1" customWidth="1"/>
    <col min="6149" max="6149" width="14.85546875" style="1" customWidth="1"/>
    <col min="6150" max="6150" width="14.28515625" style="1" customWidth="1"/>
    <col min="6151" max="6151" width="20.7109375" style="1" customWidth="1"/>
    <col min="6152" max="6152" width="21" style="1" customWidth="1"/>
    <col min="6153" max="6154" width="21.28515625" style="1" customWidth="1"/>
    <col min="6155" max="6156" width="22.42578125" style="1" bestFit="1" customWidth="1"/>
    <col min="6157" max="6157" width="22.28515625" style="1" bestFit="1" customWidth="1"/>
    <col min="6158" max="6158" width="16.7109375" style="1" customWidth="1"/>
    <col min="6159" max="6159" width="21.42578125" style="1" bestFit="1" customWidth="1"/>
    <col min="6160" max="6160" width="22.28515625" style="1" bestFit="1" customWidth="1"/>
    <col min="6161" max="6400" width="9.140625" style="1"/>
    <col min="6401" max="6401" width="4.28515625" style="1" customWidth="1"/>
    <col min="6402" max="6402" width="9.85546875" style="1" customWidth="1"/>
    <col min="6403" max="6403" width="55.42578125" style="1" bestFit="1" customWidth="1"/>
    <col min="6404" max="6404" width="12.85546875" style="1" customWidth="1"/>
    <col min="6405" max="6405" width="14.85546875" style="1" customWidth="1"/>
    <col min="6406" max="6406" width="14.28515625" style="1" customWidth="1"/>
    <col min="6407" max="6407" width="20.7109375" style="1" customWidth="1"/>
    <col min="6408" max="6408" width="21" style="1" customWidth="1"/>
    <col min="6409" max="6410" width="21.28515625" style="1" customWidth="1"/>
    <col min="6411" max="6412" width="22.42578125" style="1" bestFit="1" customWidth="1"/>
    <col min="6413" max="6413" width="22.28515625" style="1" bestFit="1" customWidth="1"/>
    <col min="6414" max="6414" width="16.7109375" style="1" customWidth="1"/>
    <col min="6415" max="6415" width="21.42578125" style="1" bestFit="1" customWidth="1"/>
    <col min="6416" max="6416" width="22.28515625" style="1" bestFit="1" customWidth="1"/>
    <col min="6417" max="6656" width="9.140625" style="1"/>
    <col min="6657" max="6657" width="4.28515625" style="1" customWidth="1"/>
    <col min="6658" max="6658" width="9.85546875" style="1" customWidth="1"/>
    <col min="6659" max="6659" width="55.42578125" style="1" bestFit="1" customWidth="1"/>
    <col min="6660" max="6660" width="12.85546875" style="1" customWidth="1"/>
    <col min="6661" max="6661" width="14.85546875" style="1" customWidth="1"/>
    <col min="6662" max="6662" width="14.28515625" style="1" customWidth="1"/>
    <col min="6663" max="6663" width="20.7109375" style="1" customWidth="1"/>
    <col min="6664" max="6664" width="21" style="1" customWidth="1"/>
    <col min="6665" max="6666" width="21.28515625" style="1" customWidth="1"/>
    <col min="6667" max="6668" width="22.42578125" style="1" bestFit="1" customWidth="1"/>
    <col min="6669" max="6669" width="22.28515625" style="1" bestFit="1" customWidth="1"/>
    <col min="6670" max="6670" width="16.7109375" style="1" customWidth="1"/>
    <col min="6671" max="6671" width="21.42578125" style="1" bestFit="1" customWidth="1"/>
    <col min="6672" max="6672" width="22.28515625" style="1" bestFit="1" customWidth="1"/>
    <col min="6673" max="6912" width="9.140625" style="1"/>
    <col min="6913" max="6913" width="4.28515625" style="1" customWidth="1"/>
    <col min="6914" max="6914" width="9.85546875" style="1" customWidth="1"/>
    <col min="6915" max="6915" width="55.42578125" style="1" bestFit="1" customWidth="1"/>
    <col min="6916" max="6916" width="12.85546875" style="1" customWidth="1"/>
    <col min="6917" max="6917" width="14.85546875" style="1" customWidth="1"/>
    <col min="6918" max="6918" width="14.28515625" style="1" customWidth="1"/>
    <col min="6919" max="6919" width="20.7109375" style="1" customWidth="1"/>
    <col min="6920" max="6920" width="21" style="1" customWidth="1"/>
    <col min="6921" max="6922" width="21.28515625" style="1" customWidth="1"/>
    <col min="6923" max="6924" width="22.42578125" style="1" bestFit="1" customWidth="1"/>
    <col min="6925" max="6925" width="22.28515625" style="1" bestFit="1" customWidth="1"/>
    <col min="6926" max="6926" width="16.7109375" style="1" customWidth="1"/>
    <col min="6927" max="6927" width="21.42578125" style="1" bestFit="1" customWidth="1"/>
    <col min="6928" max="6928" width="22.28515625" style="1" bestFit="1" customWidth="1"/>
    <col min="6929" max="7168" width="9.140625" style="1"/>
    <col min="7169" max="7169" width="4.28515625" style="1" customWidth="1"/>
    <col min="7170" max="7170" width="9.85546875" style="1" customWidth="1"/>
    <col min="7171" max="7171" width="55.42578125" style="1" bestFit="1" customWidth="1"/>
    <col min="7172" max="7172" width="12.85546875" style="1" customWidth="1"/>
    <col min="7173" max="7173" width="14.85546875" style="1" customWidth="1"/>
    <col min="7174" max="7174" width="14.28515625" style="1" customWidth="1"/>
    <col min="7175" max="7175" width="20.7109375" style="1" customWidth="1"/>
    <col min="7176" max="7176" width="21" style="1" customWidth="1"/>
    <col min="7177" max="7178" width="21.28515625" style="1" customWidth="1"/>
    <col min="7179" max="7180" width="22.42578125" style="1" bestFit="1" customWidth="1"/>
    <col min="7181" max="7181" width="22.28515625" style="1" bestFit="1" customWidth="1"/>
    <col min="7182" max="7182" width="16.7109375" style="1" customWidth="1"/>
    <col min="7183" max="7183" width="21.42578125" style="1" bestFit="1" customWidth="1"/>
    <col min="7184" max="7184" width="22.28515625" style="1" bestFit="1" customWidth="1"/>
    <col min="7185" max="7424" width="9.140625" style="1"/>
    <col min="7425" max="7425" width="4.28515625" style="1" customWidth="1"/>
    <col min="7426" max="7426" width="9.85546875" style="1" customWidth="1"/>
    <col min="7427" max="7427" width="55.42578125" style="1" bestFit="1" customWidth="1"/>
    <col min="7428" max="7428" width="12.85546875" style="1" customWidth="1"/>
    <col min="7429" max="7429" width="14.85546875" style="1" customWidth="1"/>
    <col min="7430" max="7430" width="14.28515625" style="1" customWidth="1"/>
    <col min="7431" max="7431" width="20.7109375" style="1" customWidth="1"/>
    <col min="7432" max="7432" width="21" style="1" customWidth="1"/>
    <col min="7433" max="7434" width="21.28515625" style="1" customWidth="1"/>
    <col min="7435" max="7436" width="22.42578125" style="1" bestFit="1" customWidth="1"/>
    <col min="7437" max="7437" width="22.28515625" style="1" bestFit="1" customWidth="1"/>
    <col min="7438" max="7438" width="16.7109375" style="1" customWidth="1"/>
    <col min="7439" max="7439" width="21.42578125" style="1" bestFit="1" customWidth="1"/>
    <col min="7440" max="7440" width="22.28515625" style="1" bestFit="1" customWidth="1"/>
    <col min="7441" max="7680" width="9.140625" style="1"/>
    <col min="7681" max="7681" width="4.28515625" style="1" customWidth="1"/>
    <col min="7682" max="7682" width="9.85546875" style="1" customWidth="1"/>
    <col min="7683" max="7683" width="55.42578125" style="1" bestFit="1" customWidth="1"/>
    <col min="7684" max="7684" width="12.85546875" style="1" customWidth="1"/>
    <col min="7685" max="7685" width="14.85546875" style="1" customWidth="1"/>
    <col min="7686" max="7686" width="14.28515625" style="1" customWidth="1"/>
    <col min="7687" max="7687" width="20.7109375" style="1" customWidth="1"/>
    <col min="7688" max="7688" width="21" style="1" customWidth="1"/>
    <col min="7689" max="7690" width="21.28515625" style="1" customWidth="1"/>
    <col min="7691" max="7692" width="22.42578125" style="1" bestFit="1" customWidth="1"/>
    <col min="7693" max="7693" width="22.28515625" style="1" bestFit="1" customWidth="1"/>
    <col min="7694" max="7694" width="16.7109375" style="1" customWidth="1"/>
    <col min="7695" max="7695" width="21.42578125" style="1" bestFit="1" customWidth="1"/>
    <col min="7696" max="7696" width="22.28515625" style="1" bestFit="1" customWidth="1"/>
    <col min="7697" max="7936" width="9.140625" style="1"/>
    <col min="7937" max="7937" width="4.28515625" style="1" customWidth="1"/>
    <col min="7938" max="7938" width="9.85546875" style="1" customWidth="1"/>
    <col min="7939" max="7939" width="55.42578125" style="1" bestFit="1" customWidth="1"/>
    <col min="7940" max="7940" width="12.85546875" style="1" customWidth="1"/>
    <col min="7941" max="7941" width="14.85546875" style="1" customWidth="1"/>
    <col min="7942" max="7942" width="14.28515625" style="1" customWidth="1"/>
    <col min="7943" max="7943" width="20.7109375" style="1" customWidth="1"/>
    <col min="7944" max="7944" width="21" style="1" customWidth="1"/>
    <col min="7945" max="7946" width="21.28515625" style="1" customWidth="1"/>
    <col min="7947" max="7948" width="22.42578125" style="1" bestFit="1" customWidth="1"/>
    <col min="7949" max="7949" width="22.28515625" style="1" bestFit="1" customWidth="1"/>
    <col min="7950" max="7950" width="16.7109375" style="1" customWidth="1"/>
    <col min="7951" max="7951" width="21.42578125" style="1" bestFit="1" customWidth="1"/>
    <col min="7952" max="7952" width="22.28515625" style="1" bestFit="1" customWidth="1"/>
    <col min="7953" max="8192" width="9.140625" style="1"/>
    <col min="8193" max="8193" width="4.28515625" style="1" customWidth="1"/>
    <col min="8194" max="8194" width="9.85546875" style="1" customWidth="1"/>
    <col min="8195" max="8195" width="55.42578125" style="1" bestFit="1" customWidth="1"/>
    <col min="8196" max="8196" width="12.85546875" style="1" customWidth="1"/>
    <col min="8197" max="8197" width="14.85546875" style="1" customWidth="1"/>
    <col min="8198" max="8198" width="14.28515625" style="1" customWidth="1"/>
    <col min="8199" max="8199" width="20.7109375" style="1" customWidth="1"/>
    <col min="8200" max="8200" width="21" style="1" customWidth="1"/>
    <col min="8201" max="8202" width="21.28515625" style="1" customWidth="1"/>
    <col min="8203" max="8204" width="22.42578125" style="1" bestFit="1" customWidth="1"/>
    <col min="8205" max="8205" width="22.28515625" style="1" bestFit="1" customWidth="1"/>
    <col min="8206" max="8206" width="16.7109375" style="1" customWidth="1"/>
    <col min="8207" max="8207" width="21.42578125" style="1" bestFit="1" customWidth="1"/>
    <col min="8208" max="8208" width="22.28515625" style="1" bestFit="1" customWidth="1"/>
    <col min="8209" max="8448" width="9.140625" style="1"/>
    <col min="8449" max="8449" width="4.28515625" style="1" customWidth="1"/>
    <col min="8450" max="8450" width="9.85546875" style="1" customWidth="1"/>
    <col min="8451" max="8451" width="55.42578125" style="1" bestFit="1" customWidth="1"/>
    <col min="8452" max="8452" width="12.85546875" style="1" customWidth="1"/>
    <col min="8453" max="8453" width="14.85546875" style="1" customWidth="1"/>
    <col min="8454" max="8454" width="14.28515625" style="1" customWidth="1"/>
    <col min="8455" max="8455" width="20.7109375" style="1" customWidth="1"/>
    <col min="8456" max="8456" width="21" style="1" customWidth="1"/>
    <col min="8457" max="8458" width="21.28515625" style="1" customWidth="1"/>
    <col min="8459" max="8460" width="22.42578125" style="1" bestFit="1" customWidth="1"/>
    <col min="8461" max="8461" width="22.28515625" style="1" bestFit="1" customWidth="1"/>
    <col min="8462" max="8462" width="16.7109375" style="1" customWidth="1"/>
    <col min="8463" max="8463" width="21.42578125" style="1" bestFit="1" customWidth="1"/>
    <col min="8464" max="8464" width="22.28515625" style="1" bestFit="1" customWidth="1"/>
    <col min="8465" max="8704" width="9.140625" style="1"/>
    <col min="8705" max="8705" width="4.28515625" style="1" customWidth="1"/>
    <col min="8706" max="8706" width="9.85546875" style="1" customWidth="1"/>
    <col min="8707" max="8707" width="55.42578125" style="1" bestFit="1" customWidth="1"/>
    <col min="8708" max="8708" width="12.85546875" style="1" customWidth="1"/>
    <col min="8709" max="8709" width="14.85546875" style="1" customWidth="1"/>
    <col min="8710" max="8710" width="14.28515625" style="1" customWidth="1"/>
    <col min="8711" max="8711" width="20.7109375" style="1" customWidth="1"/>
    <col min="8712" max="8712" width="21" style="1" customWidth="1"/>
    <col min="8713" max="8714" width="21.28515625" style="1" customWidth="1"/>
    <col min="8715" max="8716" width="22.42578125" style="1" bestFit="1" customWidth="1"/>
    <col min="8717" max="8717" width="22.28515625" style="1" bestFit="1" customWidth="1"/>
    <col min="8718" max="8718" width="16.7109375" style="1" customWidth="1"/>
    <col min="8719" max="8719" width="21.42578125" style="1" bestFit="1" customWidth="1"/>
    <col min="8720" max="8720" width="22.28515625" style="1" bestFit="1" customWidth="1"/>
    <col min="8721" max="8960" width="9.140625" style="1"/>
    <col min="8961" max="8961" width="4.28515625" style="1" customWidth="1"/>
    <col min="8962" max="8962" width="9.85546875" style="1" customWidth="1"/>
    <col min="8963" max="8963" width="55.42578125" style="1" bestFit="1" customWidth="1"/>
    <col min="8964" max="8964" width="12.85546875" style="1" customWidth="1"/>
    <col min="8965" max="8965" width="14.85546875" style="1" customWidth="1"/>
    <col min="8966" max="8966" width="14.28515625" style="1" customWidth="1"/>
    <col min="8967" max="8967" width="20.7109375" style="1" customWidth="1"/>
    <col min="8968" max="8968" width="21" style="1" customWidth="1"/>
    <col min="8969" max="8970" width="21.28515625" style="1" customWidth="1"/>
    <col min="8971" max="8972" width="22.42578125" style="1" bestFit="1" customWidth="1"/>
    <col min="8973" max="8973" width="22.28515625" style="1" bestFit="1" customWidth="1"/>
    <col min="8974" max="8974" width="16.7109375" style="1" customWidth="1"/>
    <col min="8975" max="8975" width="21.42578125" style="1" bestFit="1" customWidth="1"/>
    <col min="8976" max="8976" width="22.28515625" style="1" bestFit="1" customWidth="1"/>
    <col min="8977" max="9216" width="9.140625" style="1"/>
    <col min="9217" max="9217" width="4.28515625" style="1" customWidth="1"/>
    <col min="9218" max="9218" width="9.85546875" style="1" customWidth="1"/>
    <col min="9219" max="9219" width="55.42578125" style="1" bestFit="1" customWidth="1"/>
    <col min="9220" max="9220" width="12.85546875" style="1" customWidth="1"/>
    <col min="9221" max="9221" width="14.85546875" style="1" customWidth="1"/>
    <col min="9222" max="9222" width="14.28515625" style="1" customWidth="1"/>
    <col min="9223" max="9223" width="20.7109375" style="1" customWidth="1"/>
    <col min="9224" max="9224" width="21" style="1" customWidth="1"/>
    <col min="9225" max="9226" width="21.28515625" style="1" customWidth="1"/>
    <col min="9227" max="9228" width="22.42578125" style="1" bestFit="1" customWidth="1"/>
    <col min="9229" max="9229" width="22.28515625" style="1" bestFit="1" customWidth="1"/>
    <col min="9230" max="9230" width="16.7109375" style="1" customWidth="1"/>
    <col min="9231" max="9231" width="21.42578125" style="1" bestFit="1" customWidth="1"/>
    <col min="9232" max="9232" width="22.28515625" style="1" bestFit="1" customWidth="1"/>
    <col min="9233" max="9472" width="9.140625" style="1"/>
    <col min="9473" max="9473" width="4.28515625" style="1" customWidth="1"/>
    <col min="9474" max="9474" width="9.85546875" style="1" customWidth="1"/>
    <col min="9475" max="9475" width="55.42578125" style="1" bestFit="1" customWidth="1"/>
    <col min="9476" max="9476" width="12.85546875" style="1" customWidth="1"/>
    <col min="9477" max="9477" width="14.85546875" style="1" customWidth="1"/>
    <col min="9478" max="9478" width="14.28515625" style="1" customWidth="1"/>
    <col min="9479" max="9479" width="20.7109375" style="1" customWidth="1"/>
    <col min="9480" max="9480" width="21" style="1" customWidth="1"/>
    <col min="9481" max="9482" width="21.28515625" style="1" customWidth="1"/>
    <col min="9483" max="9484" width="22.42578125" style="1" bestFit="1" customWidth="1"/>
    <col min="9485" max="9485" width="22.28515625" style="1" bestFit="1" customWidth="1"/>
    <col min="9486" max="9486" width="16.7109375" style="1" customWidth="1"/>
    <col min="9487" max="9487" width="21.42578125" style="1" bestFit="1" customWidth="1"/>
    <col min="9488" max="9488" width="22.28515625" style="1" bestFit="1" customWidth="1"/>
    <col min="9489" max="9728" width="9.140625" style="1"/>
    <col min="9729" max="9729" width="4.28515625" style="1" customWidth="1"/>
    <col min="9730" max="9730" width="9.85546875" style="1" customWidth="1"/>
    <col min="9731" max="9731" width="55.42578125" style="1" bestFit="1" customWidth="1"/>
    <col min="9732" max="9732" width="12.85546875" style="1" customWidth="1"/>
    <col min="9733" max="9733" width="14.85546875" style="1" customWidth="1"/>
    <col min="9734" max="9734" width="14.28515625" style="1" customWidth="1"/>
    <col min="9735" max="9735" width="20.7109375" style="1" customWidth="1"/>
    <col min="9736" max="9736" width="21" style="1" customWidth="1"/>
    <col min="9737" max="9738" width="21.28515625" style="1" customWidth="1"/>
    <col min="9739" max="9740" width="22.42578125" style="1" bestFit="1" customWidth="1"/>
    <col min="9741" max="9741" width="22.28515625" style="1" bestFit="1" customWidth="1"/>
    <col min="9742" max="9742" width="16.7109375" style="1" customWidth="1"/>
    <col min="9743" max="9743" width="21.42578125" style="1" bestFit="1" customWidth="1"/>
    <col min="9744" max="9744" width="22.28515625" style="1" bestFit="1" customWidth="1"/>
    <col min="9745" max="9984" width="9.140625" style="1"/>
    <col min="9985" max="9985" width="4.28515625" style="1" customWidth="1"/>
    <col min="9986" max="9986" width="9.85546875" style="1" customWidth="1"/>
    <col min="9987" max="9987" width="55.42578125" style="1" bestFit="1" customWidth="1"/>
    <col min="9988" max="9988" width="12.85546875" style="1" customWidth="1"/>
    <col min="9989" max="9989" width="14.85546875" style="1" customWidth="1"/>
    <col min="9990" max="9990" width="14.28515625" style="1" customWidth="1"/>
    <col min="9991" max="9991" width="20.7109375" style="1" customWidth="1"/>
    <col min="9992" max="9992" width="21" style="1" customWidth="1"/>
    <col min="9993" max="9994" width="21.28515625" style="1" customWidth="1"/>
    <col min="9995" max="9996" width="22.42578125" style="1" bestFit="1" customWidth="1"/>
    <col min="9997" max="9997" width="22.28515625" style="1" bestFit="1" customWidth="1"/>
    <col min="9998" max="9998" width="16.7109375" style="1" customWidth="1"/>
    <col min="9999" max="9999" width="21.42578125" style="1" bestFit="1" customWidth="1"/>
    <col min="10000" max="10000" width="22.28515625" style="1" bestFit="1" customWidth="1"/>
    <col min="10001" max="10240" width="9.140625" style="1"/>
    <col min="10241" max="10241" width="4.28515625" style="1" customWidth="1"/>
    <col min="10242" max="10242" width="9.85546875" style="1" customWidth="1"/>
    <col min="10243" max="10243" width="55.42578125" style="1" bestFit="1" customWidth="1"/>
    <col min="10244" max="10244" width="12.85546875" style="1" customWidth="1"/>
    <col min="10245" max="10245" width="14.85546875" style="1" customWidth="1"/>
    <col min="10246" max="10246" width="14.28515625" style="1" customWidth="1"/>
    <col min="10247" max="10247" width="20.7109375" style="1" customWidth="1"/>
    <col min="10248" max="10248" width="21" style="1" customWidth="1"/>
    <col min="10249" max="10250" width="21.28515625" style="1" customWidth="1"/>
    <col min="10251" max="10252" width="22.42578125" style="1" bestFit="1" customWidth="1"/>
    <col min="10253" max="10253" width="22.28515625" style="1" bestFit="1" customWidth="1"/>
    <col min="10254" max="10254" width="16.7109375" style="1" customWidth="1"/>
    <col min="10255" max="10255" width="21.42578125" style="1" bestFit="1" customWidth="1"/>
    <col min="10256" max="10256" width="22.28515625" style="1" bestFit="1" customWidth="1"/>
    <col min="10257" max="10496" width="9.140625" style="1"/>
    <col min="10497" max="10497" width="4.28515625" style="1" customWidth="1"/>
    <col min="10498" max="10498" width="9.85546875" style="1" customWidth="1"/>
    <col min="10499" max="10499" width="55.42578125" style="1" bestFit="1" customWidth="1"/>
    <col min="10500" max="10500" width="12.85546875" style="1" customWidth="1"/>
    <col min="10501" max="10501" width="14.85546875" style="1" customWidth="1"/>
    <col min="10502" max="10502" width="14.28515625" style="1" customWidth="1"/>
    <col min="10503" max="10503" width="20.7109375" style="1" customWidth="1"/>
    <col min="10504" max="10504" width="21" style="1" customWidth="1"/>
    <col min="10505" max="10506" width="21.28515625" style="1" customWidth="1"/>
    <col min="10507" max="10508" width="22.42578125" style="1" bestFit="1" customWidth="1"/>
    <col min="10509" max="10509" width="22.28515625" style="1" bestFit="1" customWidth="1"/>
    <col min="10510" max="10510" width="16.7109375" style="1" customWidth="1"/>
    <col min="10511" max="10511" width="21.42578125" style="1" bestFit="1" customWidth="1"/>
    <col min="10512" max="10512" width="22.28515625" style="1" bestFit="1" customWidth="1"/>
    <col min="10513" max="10752" width="9.140625" style="1"/>
    <col min="10753" max="10753" width="4.28515625" style="1" customWidth="1"/>
    <col min="10754" max="10754" width="9.85546875" style="1" customWidth="1"/>
    <col min="10755" max="10755" width="55.42578125" style="1" bestFit="1" customWidth="1"/>
    <col min="10756" max="10756" width="12.85546875" style="1" customWidth="1"/>
    <col min="10757" max="10757" width="14.85546875" style="1" customWidth="1"/>
    <col min="10758" max="10758" width="14.28515625" style="1" customWidth="1"/>
    <col min="10759" max="10759" width="20.7109375" style="1" customWidth="1"/>
    <col min="10760" max="10760" width="21" style="1" customWidth="1"/>
    <col min="10761" max="10762" width="21.28515625" style="1" customWidth="1"/>
    <col min="10763" max="10764" width="22.42578125" style="1" bestFit="1" customWidth="1"/>
    <col min="10765" max="10765" width="22.28515625" style="1" bestFit="1" customWidth="1"/>
    <col min="10766" max="10766" width="16.7109375" style="1" customWidth="1"/>
    <col min="10767" max="10767" width="21.42578125" style="1" bestFit="1" customWidth="1"/>
    <col min="10768" max="10768" width="22.28515625" style="1" bestFit="1" customWidth="1"/>
    <col min="10769" max="11008" width="9.140625" style="1"/>
    <col min="11009" max="11009" width="4.28515625" style="1" customWidth="1"/>
    <col min="11010" max="11010" width="9.85546875" style="1" customWidth="1"/>
    <col min="11011" max="11011" width="55.42578125" style="1" bestFit="1" customWidth="1"/>
    <col min="11012" max="11012" width="12.85546875" style="1" customWidth="1"/>
    <col min="11013" max="11013" width="14.85546875" style="1" customWidth="1"/>
    <col min="11014" max="11014" width="14.28515625" style="1" customWidth="1"/>
    <col min="11015" max="11015" width="20.7109375" style="1" customWidth="1"/>
    <col min="11016" max="11016" width="21" style="1" customWidth="1"/>
    <col min="11017" max="11018" width="21.28515625" style="1" customWidth="1"/>
    <col min="11019" max="11020" width="22.42578125" style="1" bestFit="1" customWidth="1"/>
    <col min="11021" max="11021" width="22.28515625" style="1" bestFit="1" customWidth="1"/>
    <col min="11022" max="11022" width="16.7109375" style="1" customWidth="1"/>
    <col min="11023" max="11023" width="21.42578125" style="1" bestFit="1" customWidth="1"/>
    <col min="11024" max="11024" width="22.28515625" style="1" bestFit="1" customWidth="1"/>
    <col min="11025" max="11264" width="9.140625" style="1"/>
    <col min="11265" max="11265" width="4.28515625" style="1" customWidth="1"/>
    <col min="11266" max="11266" width="9.85546875" style="1" customWidth="1"/>
    <col min="11267" max="11267" width="55.42578125" style="1" bestFit="1" customWidth="1"/>
    <col min="11268" max="11268" width="12.85546875" style="1" customWidth="1"/>
    <col min="11269" max="11269" width="14.85546875" style="1" customWidth="1"/>
    <col min="11270" max="11270" width="14.28515625" style="1" customWidth="1"/>
    <col min="11271" max="11271" width="20.7109375" style="1" customWidth="1"/>
    <col min="11272" max="11272" width="21" style="1" customWidth="1"/>
    <col min="11273" max="11274" width="21.28515625" style="1" customWidth="1"/>
    <col min="11275" max="11276" width="22.42578125" style="1" bestFit="1" customWidth="1"/>
    <col min="11277" max="11277" width="22.28515625" style="1" bestFit="1" customWidth="1"/>
    <col min="11278" max="11278" width="16.7109375" style="1" customWidth="1"/>
    <col min="11279" max="11279" width="21.42578125" style="1" bestFit="1" customWidth="1"/>
    <col min="11280" max="11280" width="22.28515625" style="1" bestFit="1" customWidth="1"/>
    <col min="11281" max="11520" width="9.140625" style="1"/>
    <col min="11521" max="11521" width="4.28515625" style="1" customWidth="1"/>
    <col min="11522" max="11522" width="9.85546875" style="1" customWidth="1"/>
    <col min="11523" max="11523" width="55.42578125" style="1" bestFit="1" customWidth="1"/>
    <col min="11524" max="11524" width="12.85546875" style="1" customWidth="1"/>
    <col min="11525" max="11525" width="14.85546875" style="1" customWidth="1"/>
    <col min="11526" max="11526" width="14.28515625" style="1" customWidth="1"/>
    <col min="11527" max="11527" width="20.7109375" style="1" customWidth="1"/>
    <col min="11528" max="11528" width="21" style="1" customWidth="1"/>
    <col min="11529" max="11530" width="21.28515625" style="1" customWidth="1"/>
    <col min="11531" max="11532" width="22.42578125" style="1" bestFit="1" customWidth="1"/>
    <col min="11533" max="11533" width="22.28515625" style="1" bestFit="1" customWidth="1"/>
    <col min="11534" max="11534" width="16.7109375" style="1" customWidth="1"/>
    <col min="11535" max="11535" width="21.42578125" style="1" bestFit="1" customWidth="1"/>
    <col min="11536" max="11536" width="22.28515625" style="1" bestFit="1" customWidth="1"/>
    <col min="11537" max="11776" width="9.140625" style="1"/>
    <col min="11777" max="11777" width="4.28515625" style="1" customWidth="1"/>
    <col min="11778" max="11778" width="9.85546875" style="1" customWidth="1"/>
    <col min="11779" max="11779" width="55.42578125" style="1" bestFit="1" customWidth="1"/>
    <col min="11780" max="11780" width="12.85546875" style="1" customWidth="1"/>
    <col min="11781" max="11781" width="14.85546875" style="1" customWidth="1"/>
    <col min="11782" max="11782" width="14.28515625" style="1" customWidth="1"/>
    <col min="11783" max="11783" width="20.7109375" style="1" customWidth="1"/>
    <col min="11784" max="11784" width="21" style="1" customWidth="1"/>
    <col min="11785" max="11786" width="21.28515625" style="1" customWidth="1"/>
    <col min="11787" max="11788" width="22.42578125" style="1" bestFit="1" customWidth="1"/>
    <col min="11789" max="11789" width="22.28515625" style="1" bestFit="1" customWidth="1"/>
    <col min="11790" max="11790" width="16.7109375" style="1" customWidth="1"/>
    <col min="11791" max="11791" width="21.42578125" style="1" bestFit="1" customWidth="1"/>
    <col min="11792" max="11792" width="22.28515625" style="1" bestFit="1" customWidth="1"/>
    <col min="11793" max="12032" width="9.140625" style="1"/>
    <col min="12033" max="12033" width="4.28515625" style="1" customWidth="1"/>
    <col min="12034" max="12034" width="9.85546875" style="1" customWidth="1"/>
    <col min="12035" max="12035" width="55.42578125" style="1" bestFit="1" customWidth="1"/>
    <col min="12036" max="12036" width="12.85546875" style="1" customWidth="1"/>
    <col min="12037" max="12037" width="14.85546875" style="1" customWidth="1"/>
    <col min="12038" max="12038" width="14.28515625" style="1" customWidth="1"/>
    <col min="12039" max="12039" width="20.7109375" style="1" customWidth="1"/>
    <col min="12040" max="12040" width="21" style="1" customWidth="1"/>
    <col min="12041" max="12042" width="21.28515625" style="1" customWidth="1"/>
    <col min="12043" max="12044" width="22.42578125" style="1" bestFit="1" customWidth="1"/>
    <col min="12045" max="12045" width="22.28515625" style="1" bestFit="1" customWidth="1"/>
    <col min="12046" max="12046" width="16.7109375" style="1" customWidth="1"/>
    <col min="12047" max="12047" width="21.42578125" style="1" bestFit="1" customWidth="1"/>
    <col min="12048" max="12048" width="22.28515625" style="1" bestFit="1" customWidth="1"/>
    <col min="12049" max="12288" width="9.140625" style="1"/>
    <col min="12289" max="12289" width="4.28515625" style="1" customWidth="1"/>
    <col min="12290" max="12290" width="9.85546875" style="1" customWidth="1"/>
    <col min="12291" max="12291" width="55.42578125" style="1" bestFit="1" customWidth="1"/>
    <col min="12292" max="12292" width="12.85546875" style="1" customWidth="1"/>
    <col min="12293" max="12293" width="14.85546875" style="1" customWidth="1"/>
    <col min="12294" max="12294" width="14.28515625" style="1" customWidth="1"/>
    <col min="12295" max="12295" width="20.7109375" style="1" customWidth="1"/>
    <col min="12296" max="12296" width="21" style="1" customWidth="1"/>
    <col min="12297" max="12298" width="21.28515625" style="1" customWidth="1"/>
    <col min="12299" max="12300" width="22.42578125" style="1" bestFit="1" customWidth="1"/>
    <col min="12301" max="12301" width="22.28515625" style="1" bestFit="1" customWidth="1"/>
    <col min="12302" max="12302" width="16.7109375" style="1" customWidth="1"/>
    <col min="12303" max="12303" width="21.42578125" style="1" bestFit="1" customWidth="1"/>
    <col min="12304" max="12304" width="22.28515625" style="1" bestFit="1" customWidth="1"/>
    <col min="12305" max="12544" width="9.140625" style="1"/>
    <col min="12545" max="12545" width="4.28515625" style="1" customWidth="1"/>
    <col min="12546" max="12546" width="9.85546875" style="1" customWidth="1"/>
    <col min="12547" max="12547" width="55.42578125" style="1" bestFit="1" customWidth="1"/>
    <col min="12548" max="12548" width="12.85546875" style="1" customWidth="1"/>
    <col min="12549" max="12549" width="14.85546875" style="1" customWidth="1"/>
    <col min="12550" max="12550" width="14.28515625" style="1" customWidth="1"/>
    <col min="12551" max="12551" width="20.7109375" style="1" customWidth="1"/>
    <col min="12552" max="12552" width="21" style="1" customWidth="1"/>
    <col min="12553" max="12554" width="21.28515625" style="1" customWidth="1"/>
    <col min="12555" max="12556" width="22.42578125" style="1" bestFit="1" customWidth="1"/>
    <col min="12557" max="12557" width="22.28515625" style="1" bestFit="1" customWidth="1"/>
    <col min="12558" max="12558" width="16.7109375" style="1" customWidth="1"/>
    <col min="12559" max="12559" width="21.42578125" style="1" bestFit="1" customWidth="1"/>
    <col min="12560" max="12560" width="22.28515625" style="1" bestFit="1" customWidth="1"/>
    <col min="12561" max="12800" width="9.140625" style="1"/>
    <col min="12801" max="12801" width="4.28515625" style="1" customWidth="1"/>
    <col min="12802" max="12802" width="9.85546875" style="1" customWidth="1"/>
    <col min="12803" max="12803" width="55.42578125" style="1" bestFit="1" customWidth="1"/>
    <col min="12804" max="12804" width="12.85546875" style="1" customWidth="1"/>
    <col min="12805" max="12805" width="14.85546875" style="1" customWidth="1"/>
    <col min="12806" max="12806" width="14.28515625" style="1" customWidth="1"/>
    <col min="12807" max="12807" width="20.7109375" style="1" customWidth="1"/>
    <col min="12808" max="12808" width="21" style="1" customWidth="1"/>
    <col min="12809" max="12810" width="21.28515625" style="1" customWidth="1"/>
    <col min="12811" max="12812" width="22.42578125" style="1" bestFit="1" customWidth="1"/>
    <col min="12813" max="12813" width="22.28515625" style="1" bestFit="1" customWidth="1"/>
    <col min="12814" max="12814" width="16.7109375" style="1" customWidth="1"/>
    <col min="12815" max="12815" width="21.42578125" style="1" bestFit="1" customWidth="1"/>
    <col min="12816" max="12816" width="22.28515625" style="1" bestFit="1" customWidth="1"/>
    <col min="12817" max="13056" width="9.140625" style="1"/>
    <col min="13057" max="13057" width="4.28515625" style="1" customWidth="1"/>
    <col min="13058" max="13058" width="9.85546875" style="1" customWidth="1"/>
    <col min="13059" max="13059" width="55.42578125" style="1" bestFit="1" customWidth="1"/>
    <col min="13060" max="13060" width="12.85546875" style="1" customWidth="1"/>
    <col min="13061" max="13061" width="14.85546875" style="1" customWidth="1"/>
    <col min="13062" max="13062" width="14.28515625" style="1" customWidth="1"/>
    <col min="13063" max="13063" width="20.7109375" style="1" customWidth="1"/>
    <col min="13064" max="13064" width="21" style="1" customWidth="1"/>
    <col min="13065" max="13066" width="21.28515625" style="1" customWidth="1"/>
    <col min="13067" max="13068" width="22.42578125" style="1" bestFit="1" customWidth="1"/>
    <col min="13069" max="13069" width="22.28515625" style="1" bestFit="1" customWidth="1"/>
    <col min="13070" max="13070" width="16.7109375" style="1" customWidth="1"/>
    <col min="13071" max="13071" width="21.42578125" style="1" bestFit="1" customWidth="1"/>
    <col min="13072" max="13072" width="22.28515625" style="1" bestFit="1" customWidth="1"/>
    <col min="13073" max="13312" width="9.140625" style="1"/>
    <col min="13313" max="13313" width="4.28515625" style="1" customWidth="1"/>
    <col min="13314" max="13314" width="9.85546875" style="1" customWidth="1"/>
    <col min="13315" max="13315" width="55.42578125" style="1" bestFit="1" customWidth="1"/>
    <col min="13316" max="13316" width="12.85546875" style="1" customWidth="1"/>
    <col min="13317" max="13317" width="14.85546875" style="1" customWidth="1"/>
    <col min="13318" max="13318" width="14.28515625" style="1" customWidth="1"/>
    <col min="13319" max="13319" width="20.7109375" style="1" customWidth="1"/>
    <col min="13320" max="13320" width="21" style="1" customWidth="1"/>
    <col min="13321" max="13322" width="21.28515625" style="1" customWidth="1"/>
    <col min="13323" max="13324" width="22.42578125" style="1" bestFit="1" customWidth="1"/>
    <col min="13325" max="13325" width="22.28515625" style="1" bestFit="1" customWidth="1"/>
    <col min="13326" max="13326" width="16.7109375" style="1" customWidth="1"/>
    <col min="13327" max="13327" width="21.42578125" style="1" bestFit="1" customWidth="1"/>
    <col min="13328" max="13328" width="22.28515625" style="1" bestFit="1" customWidth="1"/>
    <col min="13329" max="13568" width="9.140625" style="1"/>
    <col min="13569" max="13569" width="4.28515625" style="1" customWidth="1"/>
    <col min="13570" max="13570" width="9.85546875" style="1" customWidth="1"/>
    <col min="13571" max="13571" width="55.42578125" style="1" bestFit="1" customWidth="1"/>
    <col min="13572" max="13572" width="12.85546875" style="1" customWidth="1"/>
    <col min="13573" max="13573" width="14.85546875" style="1" customWidth="1"/>
    <col min="13574" max="13574" width="14.28515625" style="1" customWidth="1"/>
    <col min="13575" max="13575" width="20.7109375" style="1" customWidth="1"/>
    <col min="13576" max="13576" width="21" style="1" customWidth="1"/>
    <col min="13577" max="13578" width="21.28515625" style="1" customWidth="1"/>
    <col min="13579" max="13580" width="22.42578125" style="1" bestFit="1" customWidth="1"/>
    <col min="13581" max="13581" width="22.28515625" style="1" bestFit="1" customWidth="1"/>
    <col min="13582" max="13582" width="16.7109375" style="1" customWidth="1"/>
    <col min="13583" max="13583" width="21.42578125" style="1" bestFit="1" customWidth="1"/>
    <col min="13584" max="13584" width="22.28515625" style="1" bestFit="1" customWidth="1"/>
    <col min="13585" max="13824" width="9.140625" style="1"/>
    <col min="13825" max="13825" width="4.28515625" style="1" customWidth="1"/>
    <col min="13826" max="13826" width="9.85546875" style="1" customWidth="1"/>
    <col min="13827" max="13827" width="55.42578125" style="1" bestFit="1" customWidth="1"/>
    <col min="13828" max="13828" width="12.85546875" style="1" customWidth="1"/>
    <col min="13829" max="13829" width="14.85546875" style="1" customWidth="1"/>
    <col min="13830" max="13830" width="14.28515625" style="1" customWidth="1"/>
    <col min="13831" max="13831" width="20.7109375" style="1" customWidth="1"/>
    <col min="13832" max="13832" width="21" style="1" customWidth="1"/>
    <col min="13833" max="13834" width="21.28515625" style="1" customWidth="1"/>
    <col min="13835" max="13836" width="22.42578125" style="1" bestFit="1" customWidth="1"/>
    <col min="13837" max="13837" width="22.28515625" style="1" bestFit="1" customWidth="1"/>
    <col min="13838" max="13838" width="16.7109375" style="1" customWidth="1"/>
    <col min="13839" max="13839" width="21.42578125" style="1" bestFit="1" customWidth="1"/>
    <col min="13840" max="13840" width="22.28515625" style="1" bestFit="1" customWidth="1"/>
    <col min="13841" max="14080" width="9.140625" style="1"/>
    <col min="14081" max="14081" width="4.28515625" style="1" customWidth="1"/>
    <col min="14082" max="14082" width="9.85546875" style="1" customWidth="1"/>
    <col min="14083" max="14083" width="55.42578125" style="1" bestFit="1" customWidth="1"/>
    <col min="14084" max="14084" width="12.85546875" style="1" customWidth="1"/>
    <col min="14085" max="14085" width="14.85546875" style="1" customWidth="1"/>
    <col min="14086" max="14086" width="14.28515625" style="1" customWidth="1"/>
    <col min="14087" max="14087" width="20.7109375" style="1" customWidth="1"/>
    <col min="14088" max="14088" width="21" style="1" customWidth="1"/>
    <col min="14089" max="14090" width="21.28515625" style="1" customWidth="1"/>
    <col min="14091" max="14092" width="22.42578125" style="1" bestFit="1" customWidth="1"/>
    <col min="14093" max="14093" width="22.28515625" style="1" bestFit="1" customWidth="1"/>
    <col min="14094" max="14094" width="16.7109375" style="1" customWidth="1"/>
    <col min="14095" max="14095" width="21.42578125" style="1" bestFit="1" customWidth="1"/>
    <col min="14096" max="14096" width="22.28515625" style="1" bestFit="1" customWidth="1"/>
    <col min="14097" max="14336" width="9.140625" style="1"/>
    <col min="14337" max="14337" width="4.28515625" style="1" customWidth="1"/>
    <col min="14338" max="14338" width="9.85546875" style="1" customWidth="1"/>
    <col min="14339" max="14339" width="55.42578125" style="1" bestFit="1" customWidth="1"/>
    <col min="14340" max="14340" width="12.85546875" style="1" customWidth="1"/>
    <col min="14341" max="14341" width="14.85546875" style="1" customWidth="1"/>
    <col min="14342" max="14342" width="14.28515625" style="1" customWidth="1"/>
    <col min="14343" max="14343" width="20.7109375" style="1" customWidth="1"/>
    <col min="14344" max="14344" width="21" style="1" customWidth="1"/>
    <col min="14345" max="14346" width="21.28515625" style="1" customWidth="1"/>
    <col min="14347" max="14348" width="22.42578125" style="1" bestFit="1" customWidth="1"/>
    <col min="14349" max="14349" width="22.28515625" style="1" bestFit="1" customWidth="1"/>
    <col min="14350" max="14350" width="16.7109375" style="1" customWidth="1"/>
    <col min="14351" max="14351" width="21.42578125" style="1" bestFit="1" customWidth="1"/>
    <col min="14352" max="14352" width="22.28515625" style="1" bestFit="1" customWidth="1"/>
    <col min="14353" max="14592" width="9.140625" style="1"/>
    <col min="14593" max="14593" width="4.28515625" style="1" customWidth="1"/>
    <col min="14594" max="14594" width="9.85546875" style="1" customWidth="1"/>
    <col min="14595" max="14595" width="55.42578125" style="1" bestFit="1" customWidth="1"/>
    <col min="14596" max="14596" width="12.85546875" style="1" customWidth="1"/>
    <col min="14597" max="14597" width="14.85546875" style="1" customWidth="1"/>
    <col min="14598" max="14598" width="14.28515625" style="1" customWidth="1"/>
    <col min="14599" max="14599" width="20.7109375" style="1" customWidth="1"/>
    <col min="14600" max="14600" width="21" style="1" customWidth="1"/>
    <col min="14601" max="14602" width="21.28515625" style="1" customWidth="1"/>
    <col min="14603" max="14604" width="22.42578125" style="1" bestFit="1" customWidth="1"/>
    <col min="14605" max="14605" width="22.28515625" style="1" bestFit="1" customWidth="1"/>
    <col min="14606" max="14606" width="16.7109375" style="1" customWidth="1"/>
    <col min="14607" max="14607" width="21.42578125" style="1" bestFit="1" customWidth="1"/>
    <col min="14608" max="14608" width="22.28515625" style="1" bestFit="1" customWidth="1"/>
    <col min="14609" max="14848" width="9.140625" style="1"/>
    <col min="14849" max="14849" width="4.28515625" style="1" customWidth="1"/>
    <col min="14850" max="14850" width="9.85546875" style="1" customWidth="1"/>
    <col min="14851" max="14851" width="55.42578125" style="1" bestFit="1" customWidth="1"/>
    <col min="14852" max="14852" width="12.85546875" style="1" customWidth="1"/>
    <col min="14853" max="14853" width="14.85546875" style="1" customWidth="1"/>
    <col min="14854" max="14854" width="14.28515625" style="1" customWidth="1"/>
    <col min="14855" max="14855" width="20.7109375" style="1" customWidth="1"/>
    <col min="14856" max="14856" width="21" style="1" customWidth="1"/>
    <col min="14857" max="14858" width="21.28515625" style="1" customWidth="1"/>
    <col min="14859" max="14860" width="22.42578125" style="1" bestFit="1" customWidth="1"/>
    <col min="14861" max="14861" width="22.28515625" style="1" bestFit="1" customWidth="1"/>
    <col min="14862" max="14862" width="16.7109375" style="1" customWidth="1"/>
    <col min="14863" max="14863" width="21.42578125" style="1" bestFit="1" customWidth="1"/>
    <col min="14864" max="14864" width="22.28515625" style="1" bestFit="1" customWidth="1"/>
    <col min="14865" max="15104" width="9.140625" style="1"/>
    <col min="15105" max="15105" width="4.28515625" style="1" customWidth="1"/>
    <col min="15106" max="15106" width="9.85546875" style="1" customWidth="1"/>
    <col min="15107" max="15107" width="55.42578125" style="1" bestFit="1" customWidth="1"/>
    <col min="15108" max="15108" width="12.85546875" style="1" customWidth="1"/>
    <col min="15109" max="15109" width="14.85546875" style="1" customWidth="1"/>
    <col min="15110" max="15110" width="14.28515625" style="1" customWidth="1"/>
    <col min="15111" max="15111" width="20.7109375" style="1" customWidth="1"/>
    <col min="15112" max="15112" width="21" style="1" customWidth="1"/>
    <col min="15113" max="15114" width="21.28515625" style="1" customWidth="1"/>
    <col min="15115" max="15116" width="22.42578125" style="1" bestFit="1" customWidth="1"/>
    <col min="15117" max="15117" width="22.28515625" style="1" bestFit="1" customWidth="1"/>
    <col min="15118" max="15118" width="16.7109375" style="1" customWidth="1"/>
    <col min="15119" max="15119" width="21.42578125" style="1" bestFit="1" customWidth="1"/>
    <col min="15120" max="15120" width="22.28515625" style="1" bestFit="1" customWidth="1"/>
    <col min="15121" max="15360" width="9.140625" style="1"/>
    <col min="15361" max="15361" width="4.28515625" style="1" customWidth="1"/>
    <col min="15362" max="15362" width="9.85546875" style="1" customWidth="1"/>
    <col min="15363" max="15363" width="55.42578125" style="1" bestFit="1" customWidth="1"/>
    <col min="15364" max="15364" width="12.85546875" style="1" customWidth="1"/>
    <col min="15365" max="15365" width="14.85546875" style="1" customWidth="1"/>
    <col min="15366" max="15366" width="14.28515625" style="1" customWidth="1"/>
    <col min="15367" max="15367" width="20.7109375" style="1" customWidth="1"/>
    <col min="15368" max="15368" width="21" style="1" customWidth="1"/>
    <col min="15369" max="15370" width="21.28515625" style="1" customWidth="1"/>
    <col min="15371" max="15372" width="22.42578125" style="1" bestFit="1" customWidth="1"/>
    <col min="15373" max="15373" width="22.28515625" style="1" bestFit="1" customWidth="1"/>
    <col min="15374" max="15374" width="16.7109375" style="1" customWidth="1"/>
    <col min="15375" max="15375" width="21.42578125" style="1" bestFit="1" customWidth="1"/>
    <col min="15376" max="15376" width="22.28515625" style="1" bestFit="1" customWidth="1"/>
    <col min="15377" max="15616" width="9.140625" style="1"/>
    <col min="15617" max="15617" width="4.28515625" style="1" customWidth="1"/>
    <col min="15618" max="15618" width="9.85546875" style="1" customWidth="1"/>
    <col min="15619" max="15619" width="55.42578125" style="1" bestFit="1" customWidth="1"/>
    <col min="15620" max="15620" width="12.85546875" style="1" customWidth="1"/>
    <col min="15621" max="15621" width="14.85546875" style="1" customWidth="1"/>
    <col min="15622" max="15622" width="14.28515625" style="1" customWidth="1"/>
    <col min="15623" max="15623" width="20.7109375" style="1" customWidth="1"/>
    <col min="15624" max="15624" width="21" style="1" customWidth="1"/>
    <col min="15625" max="15626" width="21.28515625" style="1" customWidth="1"/>
    <col min="15627" max="15628" width="22.42578125" style="1" bestFit="1" customWidth="1"/>
    <col min="15629" max="15629" width="22.28515625" style="1" bestFit="1" customWidth="1"/>
    <col min="15630" max="15630" width="16.7109375" style="1" customWidth="1"/>
    <col min="15631" max="15631" width="21.42578125" style="1" bestFit="1" customWidth="1"/>
    <col min="15632" max="15632" width="22.28515625" style="1" bestFit="1" customWidth="1"/>
    <col min="15633" max="15872" width="9.140625" style="1"/>
    <col min="15873" max="15873" width="4.28515625" style="1" customWidth="1"/>
    <col min="15874" max="15874" width="9.85546875" style="1" customWidth="1"/>
    <col min="15875" max="15875" width="55.42578125" style="1" bestFit="1" customWidth="1"/>
    <col min="15876" max="15876" width="12.85546875" style="1" customWidth="1"/>
    <col min="15877" max="15877" width="14.85546875" style="1" customWidth="1"/>
    <col min="15878" max="15878" width="14.28515625" style="1" customWidth="1"/>
    <col min="15879" max="15879" width="20.7109375" style="1" customWidth="1"/>
    <col min="15880" max="15880" width="21" style="1" customWidth="1"/>
    <col min="15881" max="15882" width="21.28515625" style="1" customWidth="1"/>
    <col min="15883" max="15884" width="22.42578125" style="1" bestFit="1" customWidth="1"/>
    <col min="15885" max="15885" width="22.28515625" style="1" bestFit="1" customWidth="1"/>
    <col min="15886" max="15886" width="16.7109375" style="1" customWidth="1"/>
    <col min="15887" max="15887" width="21.42578125" style="1" bestFit="1" customWidth="1"/>
    <col min="15888" max="15888" width="22.28515625" style="1" bestFit="1" customWidth="1"/>
    <col min="15889" max="16128" width="9.140625" style="1"/>
    <col min="16129" max="16129" width="4.28515625" style="1" customWidth="1"/>
    <col min="16130" max="16130" width="9.85546875" style="1" customWidth="1"/>
    <col min="16131" max="16131" width="55.42578125" style="1" bestFit="1" customWidth="1"/>
    <col min="16132" max="16132" width="12.85546875" style="1" customWidth="1"/>
    <col min="16133" max="16133" width="14.85546875" style="1" customWidth="1"/>
    <col min="16134" max="16134" width="14.28515625" style="1" customWidth="1"/>
    <col min="16135" max="16135" width="20.7109375" style="1" customWidth="1"/>
    <col min="16136" max="16136" width="21" style="1" customWidth="1"/>
    <col min="16137" max="16138" width="21.28515625" style="1" customWidth="1"/>
    <col min="16139" max="16140" width="22.42578125" style="1" bestFit="1" customWidth="1"/>
    <col min="16141" max="16141" width="22.28515625" style="1" bestFit="1" customWidth="1"/>
    <col min="16142" max="16142" width="16.7109375" style="1" customWidth="1"/>
    <col min="16143" max="16143" width="21.42578125" style="1" bestFit="1" customWidth="1"/>
    <col min="16144" max="16144" width="22.28515625" style="1" bestFit="1" customWidth="1"/>
    <col min="16145" max="16384" width="9.140625" style="1"/>
  </cols>
  <sheetData>
    <row r="6" spans="1:18" ht="13.9" customHeight="1" x14ac:dyDescent="0.25"/>
    <row r="7" spans="1:18" x14ac:dyDescent="0.25">
      <c r="J7" s="5"/>
      <c r="K7" s="5"/>
      <c r="L7" s="5"/>
    </row>
    <row r="8" spans="1:18" x14ac:dyDescent="0.25">
      <c r="H8" s="6"/>
      <c r="I8" s="6"/>
      <c r="J8" s="7"/>
      <c r="K8" s="7"/>
      <c r="L8" s="7"/>
      <c r="M8" s="7"/>
    </row>
    <row r="9" spans="1:18" ht="15" customHeight="1" x14ac:dyDescent="0.25">
      <c r="B9" s="8"/>
      <c r="C9" s="9"/>
      <c r="D9" s="46" t="s">
        <v>0</v>
      </c>
      <c r="E9" s="46"/>
      <c r="F9" s="46"/>
      <c r="G9" s="46"/>
      <c r="H9" s="46"/>
      <c r="I9" s="46"/>
      <c r="J9" s="46"/>
      <c r="K9" s="46"/>
      <c r="L9" s="46"/>
      <c r="M9" s="9"/>
      <c r="N9" s="9"/>
      <c r="O9" s="9"/>
    </row>
    <row r="11" spans="1:18" ht="15" customHeight="1" thickBot="1" x14ac:dyDescent="0.3">
      <c r="L11" s="47" t="s">
        <v>131</v>
      </c>
      <c r="M11" s="47"/>
      <c r="N11" s="47"/>
      <c r="O11" s="47"/>
    </row>
    <row r="12" spans="1:18" ht="14.45" customHeight="1" x14ac:dyDescent="0.25">
      <c r="A12" s="48" t="s">
        <v>1</v>
      </c>
      <c r="B12" s="50" t="s">
        <v>2</v>
      </c>
      <c r="C12" s="50" t="s">
        <v>3</v>
      </c>
      <c r="D12" s="50" t="s">
        <v>4</v>
      </c>
      <c r="E12" s="50"/>
      <c r="F12" s="50"/>
      <c r="G12" s="52" t="s">
        <v>130</v>
      </c>
      <c r="H12" s="52"/>
      <c r="I12" s="52"/>
      <c r="J12" s="52"/>
      <c r="K12" s="52"/>
      <c r="L12" s="52"/>
      <c r="M12" s="52"/>
      <c r="N12" s="54" t="s">
        <v>121</v>
      </c>
      <c r="O12" s="55"/>
    </row>
    <row r="13" spans="1:18" s="8" customFormat="1" ht="15.75" customHeight="1" x14ac:dyDescent="0.25">
      <c r="A13" s="49"/>
      <c r="B13" s="51"/>
      <c r="C13" s="51"/>
      <c r="D13" s="51"/>
      <c r="E13" s="51"/>
      <c r="F13" s="51"/>
      <c r="G13" s="53"/>
      <c r="H13" s="53"/>
      <c r="I13" s="53"/>
      <c r="J13" s="53"/>
      <c r="K13" s="53"/>
      <c r="L13" s="53"/>
      <c r="M13" s="53"/>
      <c r="N13" s="43"/>
      <c r="O13" s="44"/>
      <c r="P13" s="10"/>
    </row>
    <row r="14" spans="1:18" s="8" customFormat="1" ht="33.75" customHeight="1" x14ac:dyDescent="0.25">
      <c r="A14" s="49"/>
      <c r="B14" s="51"/>
      <c r="C14" s="51"/>
      <c r="D14" s="51"/>
      <c r="E14" s="51"/>
      <c r="F14" s="51"/>
      <c r="G14" s="58" t="s">
        <v>5</v>
      </c>
      <c r="H14" s="59"/>
      <c r="I14" s="59"/>
      <c r="J14" s="53" t="s">
        <v>99</v>
      </c>
      <c r="K14" s="53"/>
      <c r="L14" s="53"/>
      <c r="M14" s="53" t="s">
        <v>6</v>
      </c>
      <c r="N14" s="43" t="s">
        <v>7</v>
      </c>
      <c r="O14" s="44" t="s">
        <v>8</v>
      </c>
      <c r="P14" s="10"/>
    </row>
    <row r="15" spans="1:18" s="8" customFormat="1" ht="47.25" x14ac:dyDescent="0.25">
      <c r="A15" s="49"/>
      <c r="B15" s="51"/>
      <c r="C15" s="51"/>
      <c r="D15" s="25" t="s">
        <v>9</v>
      </c>
      <c r="E15" s="25" t="s">
        <v>10</v>
      </c>
      <c r="F15" s="25" t="s">
        <v>11</v>
      </c>
      <c r="G15" s="26" t="s">
        <v>114</v>
      </c>
      <c r="H15" s="11" t="s">
        <v>98</v>
      </c>
      <c r="I15" s="26" t="s">
        <v>115</v>
      </c>
      <c r="J15" s="26" t="s">
        <v>132</v>
      </c>
      <c r="K15" s="42" t="s">
        <v>133</v>
      </c>
      <c r="L15" s="32" t="s">
        <v>134</v>
      </c>
      <c r="M15" s="53"/>
      <c r="N15" s="43"/>
      <c r="O15" s="45"/>
      <c r="P15" s="10"/>
      <c r="R15" s="40" t="s">
        <v>126</v>
      </c>
    </row>
    <row r="16" spans="1:18" x14ac:dyDescent="0.25">
      <c r="A16" s="27">
        <v>1</v>
      </c>
      <c r="B16" s="12" t="s">
        <v>12</v>
      </c>
      <c r="C16" s="13" t="s">
        <v>13</v>
      </c>
      <c r="D16" s="14" t="s">
        <v>14</v>
      </c>
      <c r="E16" s="15" t="s">
        <v>14</v>
      </c>
      <c r="F16" s="15" t="s">
        <v>14</v>
      </c>
      <c r="G16" s="16">
        <f>VLOOKUP(B16,[2]Brokers!$B$7:$H$61,7,0)</f>
        <v>682009599.94000006</v>
      </c>
      <c r="H16" s="16">
        <v>0</v>
      </c>
      <c r="I16" s="16">
        <f>VLOOKUP(B16,[2]Brokers!$B$7:$M$61,12,0)</f>
        <v>13648282548</v>
      </c>
      <c r="J16" s="16">
        <f>VLOOKUP(B16,[2]Brokers!$B$7:$R$61,17,0)</f>
        <v>99545850</v>
      </c>
      <c r="K16" s="16">
        <f>VLOOKUP(B16,[2]Brokers!$B$7:$W$61,22,0)</f>
        <v>184480610</v>
      </c>
      <c r="L16" s="16">
        <f>VLOOKUP(B16,[2]Brokers!$B$7:$AB$61,27,0)</f>
        <v>2900000</v>
      </c>
      <c r="M16" s="24">
        <f>VLOOKUP(B16,[2]Brokers!$B$7:$AD$61,29,0)</f>
        <v>14617218607.940001</v>
      </c>
      <c r="N16" s="24">
        <v>195868247971.80997</v>
      </c>
      <c r="O16" s="28">
        <f>N16/$N$71</f>
        <v>0.24675270311553615</v>
      </c>
      <c r="R16" s="20"/>
    </row>
    <row r="17" spans="1:18" x14ac:dyDescent="0.25">
      <c r="A17" s="27">
        <f>+A16+1</f>
        <v>2</v>
      </c>
      <c r="B17" s="12" t="s">
        <v>23</v>
      </c>
      <c r="C17" s="13" t="s">
        <v>116</v>
      </c>
      <c r="D17" s="14" t="s">
        <v>14</v>
      </c>
      <c r="E17" s="15" t="s">
        <v>14</v>
      </c>
      <c r="F17" s="15"/>
      <c r="G17" s="16">
        <f>VLOOKUP(B17,[2]Brokers!$B$7:$H$61,7,0)</f>
        <v>652005591.25</v>
      </c>
      <c r="H17" s="16">
        <v>0</v>
      </c>
      <c r="I17" s="16">
        <f>VLOOKUP(B17,[2]Brokers!$B$7:$M$61,12,0)</f>
        <v>41255550</v>
      </c>
      <c r="J17" s="16">
        <f>VLOOKUP(B17,[2]Brokers!$B$7:$R$61,17,0)</f>
        <v>13067714550</v>
      </c>
      <c r="K17" s="16">
        <f>VLOOKUP(B17,[2]Brokers!$B$7:$W$61,22,0)</f>
        <v>43519841370</v>
      </c>
      <c r="L17" s="16">
        <f>VLOOKUP(B17,[2]Brokers!$B$7:$AB$61,27,0)</f>
        <v>500000</v>
      </c>
      <c r="M17" s="24">
        <f>VLOOKUP(B17,[2]Brokers!$B$7:$AD$61,29,0)</f>
        <v>57281317061.25</v>
      </c>
      <c r="N17" s="24">
        <v>150041965179.66998</v>
      </c>
      <c r="O17" s="28">
        <f>N17/$N$71</f>
        <v>0.18902124704857337</v>
      </c>
      <c r="R17" s="20"/>
    </row>
    <row r="18" spans="1:18" x14ac:dyDescent="0.25">
      <c r="A18" s="27">
        <f t="shared" ref="A18:A61" si="0">+A17+1</f>
        <v>3</v>
      </c>
      <c r="B18" s="12" t="s">
        <v>19</v>
      </c>
      <c r="C18" s="13" t="s">
        <v>20</v>
      </c>
      <c r="D18" s="14" t="s">
        <v>14</v>
      </c>
      <c r="E18" s="15" t="s">
        <v>14</v>
      </c>
      <c r="F18" s="15" t="s">
        <v>14</v>
      </c>
      <c r="G18" s="16">
        <f>VLOOKUP(B18,[2]Brokers!$B$7:$H$61,7,0)</f>
        <v>1175238831.1599998</v>
      </c>
      <c r="H18" s="16">
        <v>0</v>
      </c>
      <c r="I18" s="16">
        <f>VLOOKUP(B18,[2]Brokers!$B$7:$M$61,12,0)</f>
        <v>4424139390</v>
      </c>
      <c r="J18" s="16">
        <f>VLOOKUP(B18,[2]Brokers!$B$7:$R$61,17,0)</f>
        <v>153551100</v>
      </c>
      <c r="K18" s="16">
        <f>VLOOKUP(B18,[2]Brokers!$B$7:$W$61,22,0)</f>
        <v>275636790</v>
      </c>
      <c r="L18" s="16">
        <f>VLOOKUP(B18,[2]Brokers!$B$7:$AB$61,27,0)</f>
        <v>19804200000</v>
      </c>
      <c r="M18" s="24">
        <f>VLOOKUP(B18,[2]Brokers!$B$7:$AD$61,29,0)</f>
        <v>25832766111.16</v>
      </c>
      <c r="N18" s="24">
        <v>148555636390.32999</v>
      </c>
      <c r="O18" s="28">
        <f>N18/$N$71</f>
        <v>0.18714878609440752</v>
      </c>
      <c r="R18" s="20"/>
    </row>
    <row r="19" spans="1:18" x14ac:dyDescent="0.25">
      <c r="A19" s="27">
        <f t="shared" si="0"/>
        <v>4</v>
      </c>
      <c r="B19" s="12" t="s">
        <v>31</v>
      </c>
      <c r="C19" s="13" t="s">
        <v>124</v>
      </c>
      <c r="D19" s="14" t="s">
        <v>14</v>
      </c>
      <c r="E19" s="15"/>
      <c r="F19" s="15"/>
      <c r="G19" s="16">
        <f>VLOOKUP(B19,[2]Brokers!$B$7:$H$61,7,0)</f>
        <v>11067076560.24</v>
      </c>
      <c r="H19" s="16">
        <v>0</v>
      </c>
      <c r="I19" s="16">
        <f>VLOOKUP(B19,[2]Brokers!$B$7:$M$61,12,0)</f>
        <v>5981852200</v>
      </c>
      <c r="J19" s="16">
        <f>VLOOKUP(B19,[2]Brokers!$B$7:$R$61,17,0)</f>
        <v>1043525700</v>
      </c>
      <c r="K19" s="16">
        <f>VLOOKUP(B19,[2]Brokers!$B$7:$W$61,22,0)</f>
        <v>2605517880</v>
      </c>
      <c r="L19" s="16">
        <f>VLOOKUP(B19,[2]Brokers!$B$7:$AB$61,27,0)</f>
        <v>32900000</v>
      </c>
      <c r="M19" s="24">
        <f>VLOOKUP(B19,[2]Brokers!$B$7:$AD$61,29,0)</f>
        <v>20730872340.239998</v>
      </c>
      <c r="N19" s="24">
        <v>100929447632.81</v>
      </c>
      <c r="O19" s="28">
        <f>N19/$N$71</f>
        <v>0.12714982793402113</v>
      </c>
      <c r="R19" s="20"/>
    </row>
    <row r="20" spans="1:18" x14ac:dyDescent="0.25">
      <c r="A20" s="27">
        <f t="shared" si="0"/>
        <v>5</v>
      </c>
      <c r="B20" s="12" t="s">
        <v>73</v>
      </c>
      <c r="C20" s="13" t="s">
        <v>102</v>
      </c>
      <c r="D20" s="14" t="s">
        <v>14</v>
      </c>
      <c r="E20" s="15"/>
      <c r="F20" s="15" t="s">
        <v>14</v>
      </c>
      <c r="G20" s="16">
        <f>VLOOKUP(B20,[2]Brokers!$B$7:$H$61,7,0)</f>
        <v>948400686.76999998</v>
      </c>
      <c r="H20" s="16">
        <v>0</v>
      </c>
      <c r="I20" s="16">
        <f>VLOOKUP(B20,[2]Brokers!$B$7:$M$61,12,0)</f>
        <v>0</v>
      </c>
      <c r="J20" s="16">
        <f>VLOOKUP(B20,[2]Brokers!$B$7:$R$61,17,0)</f>
        <v>139001250</v>
      </c>
      <c r="K20" s="16">
        <f>VLOOKUP(B20,[2]Brokers!$B$7:$W$61,22,0)</f>
        <v>99963700</v>
      </c>
      <c r="L20" s="16">
        <f>VLOOKUP(B20,[2]Brokers!$B$7:$AB$61,27,0)</f>
        <v>4700000</v>
      </c>
      <c r="M20" s="24">
        <f>VLOOKUP(B20,[2]Brokers!$B$7:$AD$61,29,0)</f>
        <v>1192065636.77</v>
      </c>
      <c r="N20" s="24">
        <v>59183238884.039993</v>
      </c>
      <c r="O20" s="28">
        <f>N20/$N$71</f>
        <v>7.4558405075799625E-2</v>
      </c>
      <c r="R20" s="20"/>
    </row>
    <row r="21" spans="1:18" x14ac:dyDescent="0.25">
      <c r="A21" s="27">
        <f t="shared" si="0"/>
        <v>6</v>
      </c>
      <c r="B21" s="12" t="s">
        <v>27</v>
      </c>
      <c r="C21" s="13" t="s">
        <v>28</v>
      </c>
      <c r="D21" s="14" t="s">
        <v>14</v>
      </c>
      <c r="E21" s="15" t="s">
        <v>14</v>
      </c>
      <c r="F21" s="15" t="s">
        <v>14</v>
      </c>
      <c r="G21" s="16">
        <f>VLOOKUP(B21,[2]Brokers!$B$7:$H$61,7,0)</f>
        <v>3540488513.5100002</v>
      </c>
      <c r="H21" s="16">
        <v>0</v>
      </c>
      <c r="I21" s="16">
        <f>VLOOKUP(B21,[2]Brokers!$B$7:$M$61,12,0)</f>
        <v>254725490</v>
      </c>
      <c r="J21" s="16">
        <f>VLOOKUP(B21,[2]Brokers!$B$7:$R$61,17,0)</f>
        <v>50665350</v>
      </c>
      <c r="K21" s="16">
        <f>VLOOKUP(B21,[2]Brokers!$B$7:$W$61,22,0)</f>
        <v>85971850</v>
      </c>
      <c r="L21" s="16">
        <f>VLOOKUP(B21,[2]Brokers!$B$7:$AB$61,27,0)</f>
        <v>600000</v>
      </c>
      <c r="M21" s="24">
        <f>VLOOKUP(B21,[2]Brokers!$B$7:$AD$61,29,0)</f>
        <v>3932451203.5100002</v>
      </c>
      <c r="N21" s="24">
        <v>51128694387.770004</v>
      </c>
      <c r="O21" s="28">
        <f>N21/$N$71</f>
        <v>6.4411376920909355E-2</v>
      </c>
      <c r="R21" s="20"/>
    </row>
    <row r="22" spans="1:18" x14ac:dyDescent="0.25">
      <c r="A22" s="27">
        <f t="shared" si="0"/>
        <v>7</v>
      </c>
      <c r="B22" s="12" t="s">
        <v>104</v>
      </c>
      <c r="C22" s="13" t="s">
        <v>105</v>
      </c>
      <c r="D22" s="14" t="s">
        <v>14</v>
      </c>
      <c r="E22" s="14" t="s">
        <v>14</v>
      </c>
      <c r="F22" s="14"/>
      <c r="G22" s="16">
        <f>VLOOKUP(B22,[2]Brokers!$B$7:$H$61,7,0)</f>
        <v>350226090.88</v>
      </c>
      <c r="H22" s="16">
        <v>0</v>
      </c>
      <c r="I22" s="16">
        <f>VLOOKUP(B22,[2]Brokers!$B$7:$M$61,12,0)</f>
        <v>0</v>
      </c>
      <c r="J22" s="16">
        <f>VLOOKUP(B22,[2]Brokers!$B$7:$R$61,17,0)</f>
        <v>4628550</v>
      </c>
      <c r="K22" s="16">
        <f>VLOOKUP(B22,[2]Brokers!$B$7:$W$61,22,0)</f>
        <v>2860910</v>
      </c>
      <c r="L22" s="16">
        <f>VLOOKUP(B22,[2]Brokers!$B$7:$AB$61,27,0)</f>
        <v>0</v>
      </c>
      <c r="M22" s="24">
        <f>VLOOKUP(B22,[2]Brokers!$B$7:$AD$61,29,0)</f>
        <v>357715550.88</v>
      </c>
      <c r="N22" s="24">
        <v>21688963791.290001</v>
      </c>
      <c r="O22" s="28">
        <f>N22/$N$71</f>
        <v>2.7323522309986897E-2</v>
      </c>
      <c r="R22" s="20"/>
    </row>
    <row r="23" spans="1:18" x14ac:dyDescent="0.25">
      <c r="A23" s="27">
        <f t="shared" si="0"/>
        <v>8</v>
      </c>
      <c r="B23" s="12" t="s">
        <v>87</v>
      </c>
      <c r="C23" s="13" t="s">
        <v>125</v>
      </c>
      <c r="D23" s="14" t="s">
        <v>14</v>
      </c>
      <c r="E23" s="15"/>
      <c r="F23" s="15"/>
      <c r="G23" s="16">
        <f>VLOOKUP(B23,[2]Brokers!$B$7:$H$61,7,0)</f>
        <v>355293814.43000001</v>
      </c>
      <c r="H23" s="16">
        <v>0</v>
      </c>
      <c r="I23" s="16">
        <f>VLOOKUP(B23,[2]Brokers!$B$7:$M$61,12,0)</f>
        <v>0</v>
      </c>
      <c r="J23" s="16">
        <f>VLOOKUP(B23,[2]Brokers!$B$7:$R$61,17,0)</f>
        <v>83220450</v>
      </c>
      <c r="K23" s="16">
        <f>VLOOKUP(B23,[2]Brokers!$B$7:$W$61,22,0)</f>
        <v>155721060</v>
      </c>
      <c r="L23" s="16">
        <f>VLOOKUP(B23,[2]Brokers!$B$7:$AB$61,27,0)</f>
        <v>18800000</v>
      </c>
      <c r="M23" s="24">
        <f>VLOOKUP(B23,[2]Brokers!$B$7:$AD$61,29,0)</f>
        <v>613035324.43000007</v>
      </c>
      <c r="N23" s="24">
        <v>12667043951.139999</v>
      </c>
      <c r="O23" s="28">
        <f>N23/$N$71</f>
        <v>1.5957805146023196E-2</v>
      </c>
      <c r="R23" s="20"/>
    </row>
    <row r="24" spans="1:18" x14ac:dyDescent="0.25">
      <c r="A24" s="27">
        <f t="shared" si="0"/>
        <v>9</v>
      </c>
      <c r="B24" s="12" t="s">
        <v>111</v>
      </c>
      <c r="C24" s="13" t="s">
        <v>112</v>
      </c>
      <c r="D24" s="14" t="s">
        <v>14</v>
      </c>
      <c r="E24" s="15"/>
      <c r="F24" s="14" t="s">
        <v>14</v>
      </c>
      <c r="G24" s="16">
        <f>VLOOKUP(B24,[2]Brokers!$B$7:$H$61,7,0)</f>
        <v>77192394.900000006</v>
      </c>
      <c r="H24" s="16">
        <v>0</v>
      </c>
      <c r="I24" s="16">
        <f>VLOOKUP(B24,[2]Brokers!$B$7:$M$61,12,0)</f>
        <v>200864500</v>
      </c>
      <c r="J24" s="16">
        <f>VLOOKUP(B24,[2]Brokers!$B$7:$R$61,17,0)</f>
        <v>3918900150</v>
      </c>
      <c r="K24" s="16">
        <f>VLOOKUP(B24,[2]Brokers!$B$7:$W$61,22,0)</f>
        <v>13835500</v>
      </c>
      <c r="L24" s="16">
        <f>VLOOKUP(B24,[2]Brokers!$B$7:$AB$61,27,0)</f>
        <v>0</v>
      </c>
      <c r="M24" s="24">
        <f>VLOOKUP(B24,[2]Brokers!$B$7:$AD$61,29,0)</f>
        <v>4210792544.9000001</v>
      </c>
      <c r="N24" s="24">
        <v>7452095711.4200001</v>
      </c>
      <c r="O24" s="28">
        <f>N24/$N$71</f>
        <v>9.3880696831128516E-3</v>
      </c>
      <c r="R24" s="20"/>
    </row>
    <row r="25" spans="1:18" s="23" customFormat="1" x14ac:dyDescent="0.25">
      <c r="A25" s="27">
        <f t="shared" si="0"/>
        <v>10</v>
      </c>
      <c r="B25" s="12" t="s">
        <v>40</v>
      </c>
      <c r="C25" s="13" t="s">
        <v>41</v>
      </c>
      <c r="D25" s="14" t="s">
        <v>14</v>
      </c>
      <c r="E25" s="15" t="s">
        <v>14</v>
      </c>
      <c r="F25" s="15"/>
      <c r="G25" s="16">
        <f>VLOOKUP(B25,[2]Brokers!$B$7:$H$61,7,0)</f>
        <v>0</v>
      </c>
      <c r="H25" s="16">
        <v>0</v>
      </c>
      <c r="I25" s="16">
        <f>VLOOKUP(B25,[2]Brokers!$B$7:$M$61,12,0)</f>
        <v>0</v>
      </c>
      <c r="J25" s="16">
        <f>VLOOKUP(B25,[2]Brokers!$B$7:$R$61,17,0)</f>
        <v>90000</v>
      </c>
      <c r="K25" s="16">
        <f>VLOOKUP(B25,[2]Brokers!$B$7:$W$61,22,0)</f>
        <v>1358644920</v>
      </c>
      <c r="L25" s="16">
        <f>VLOOKUP(B25,[2]Brokers!$B$7:$AB$61,27,0)</f>
        <v>0</v>
      </c>
      <c r="M25" s="24">
        <f>VLOOKUP(B25,[2]Brokers!$B$7:$AD$61,29,0)</f>
        <v>1358734920</v>
      </c>
      <c r="N25" s="24">
        <v>6951572922.8800001</v>
      </c>
      <c r="O25" s="28">
        <f>N25/$N$71</f>
        <v>8.7575164805287035E-3</v>
      </c>
      <c r="P25" s="24"/>
      <c r="R25" s="20"/>
    </row>
    <row r="26" spans="1:18" x14ac:dyDescent="0.25">
      <c r="A26" s="27">
        <f t="shared" si="0"/>
        <v>11</v>
      </c>
      <c r="B26" s="12" t="s">
        <v>25</v>
      </c>
      <c r="C26" s="13" t="s">
        <v>26</v>
      </c>
      <c r="D26" s="14" t="s">
        <v>14</v>
      </c>
      <c r="E26" s="15" t="s">
        <v>14</v>
      </c>
      <c r="F26" s="15" t="s">
        <v>14</v>
      </c>
      <c r="G26" s="16">
        <f>VLOOKUP(B26,[2]Brokers!$B$7:$H$61,7,0)</f>
        <v>304104693.98000002</v>
      </c>
      <c r="H26" s="16">
        <v>0</v>
      </c>
      <c r="I26" s="16">
        <f>VLOOKUP(B26,[2]Brokers!$B$7:$M$61,12,0)</f>
        <v>184000</v>
      </c>
      <c r="J26" s="16">
        <f>VLOOKUP(B26,[2]Brokers!$B$7:$R$61,17,0)</f>
        <v>16960650</v>
      </c>
      <c r="K26" s="16">
        <f>VLOOKUP(B26,[2]Brokers!$B$7:$W$61,22,0)</f>
        <v>48219520</v>
      </c>
      <c r="L26" s="16">
        <f>VLOOKUP(B26,[2]Brokers!$B$7:$AB$61,27,0)</f>
        <v>0</v>
      </c>
      <c r="M26" s="24">
        <f>VLOOKUP(B26,[2]Brokers!$B$7:$AD$61,29,0)</f>
        <v>369468863.98000002</v>
      </c>
      <c r="N26" s="24">
        <v>6807726159.5600014</v>
      </c>
      <c r="O26" s="28">
        <f>N26/$N$71</f>
        <v>8.5762998818652032E-3</v>
      </c>
      <c r="R26" s="20"/>
    </row>
    <row r="27" spans="1:18" x14ac:dyDescent="0.25">
      <c r="A27" s="27">
        <f t="shared" si="0"/>
        <v>12</v>
      </c>
      <c r="B27" s="12" t="s">
        <v>24</v>
      </c>
      <c r="C27" s="13" t="s">
        <v>117</v>
      </c>
      <c r="D27" s="14" t="s">
        <v>14</v>
      </c>
      <c r="E27" s="15" t="s">
        <v>14</v>
      </c>
      <c r="F27" s="15"/>
      <c r="G27" s="16">
        <f>VLOOKUP(B27,[2]Brokers!$B$7:$H$61,7,0)</f>
        <v>416035806.22000003</v>
      </c>
      <c r="H27" s="16">
        <v>0</v>
      </c>
      <c r="I27" s="16">
        <f>VLOOKUP(B27,[2]Brokers!$B$7:$M$61,12,0)</f>
        <v>22578000</v>
      </c>
      <c r="J27" s="16">
        <f>VLOOKUP(B27,[2]Brokers!$B$7:$R$61,17,0)</f>
        <v>50076600</v>
      </c>
      <c r="K27" s="16">
        <f>VLOOKUP(B27,[2]Brokers!$B$7:$W$61,22,0)</f>
        <v>70213540</v>
      </c>
      <c r="L27" s="16">
        <f>VLOOKUP(B27,[2]Brokers!$B$7:$AB$61,27,0)</f>
        <v>50200000</v>
      </c>
      <c r="M27" s="24">
        <f>VLOOKUP(B27,[2]Brokers!$B$7:$AD$61,29,0)</f>
        <v>609103946.22000003</v>
      </c>
      <c r="N27" s="24">
        <v>6067951367.6000004</v>
      </c>
      <c r="O27" s="28">
        <f>N27/$N$71</f>
        <v>7.644339589663398E-3</v>
      </c>
      <c r="R27" s="20"/>
    </row>
    <row r="28" spans="1:18" x14ac:dyDescent="0.25">
      <c r="A28" s="27">
        <f t="shared" si="0"/>
        <v>13</v>
      </c>
      <c r="B28" s="12" t="s">
        <v>85</v>
      </c>
      <c r="C28" s="13" t="s">
        <v>86</v>
      </c>
      <c r="D28" s="14" t="s">
        <v>14</v>
      </c>
      <c r="E28" s="15" t="s">
        <v>14</v>
      </c>
      <c r="F28" s="15" t="s">
        <v>14</v>
      </c>
      <c r="G28" s="16">
        <f>VLOOKUP(B28,[2]Brokers!$B$7:$H$61,7,0)</f>
        <v>558212069.96000004</v>
      </c>
      <c r="H28" s="16">
        <v>0</v>
      </c>
      <c r="I28" s="16">
        <f>VLOOKUP(B28,[2]Brokers!$B$7:$M$61,12,0)</f>
        <v>3366970</v>
      </c>
      <c r="J28" s="16">
        <f>VLOOKUP(B28,[2]Brokers!$B$7:$R$61,17,0)</f>
        <v>36710550</v>
      </c>
      <c r="K28" s="16">
        <f>VLOOKUP(B28,[2]Brokers!$B$7:$W$61,22,0)</f>
        <v>2075428250</v>
      </c>
      <c r="L28" s="16">
        <f>VLOOKUP(B28,[2]Brokers!$B$7:$AB$61,27,0)</f>
        <v>700000</v>
      </c>
      <c r="M28" s="24">
        <f>VLOOKUP(B28,[2]Brokers!$B$7:$AD$61,29,0)</f>
        <v>2674417839.96</v>
      </c>
      <c r="N28" s="24">
        <v>5832804805.1499996</v>
      </c>
      <c r="O28" s="28">
        <f>N28/$N$71</f>
        <v>7.3481044902346491E-3</v>
      </c>
      <c r="R28" s="20"/>
    </row>
    <row r="29" spans="1:18" x14ac:dyDescent="0.25">
      <c r="A29" s="27">
        <f t="shared" si="0"/>
        <v>14</v>
      </c>
      <c r="B29" s="12" t="s">
        <v>38</v>
      </c>
      <c r="C29" s="13" t="s">
        <v>39</v>
      </c>
      <c r="D29" s="14" t="s">
        <v>14</v>
      </c>
      <c r="E29" s="14"/>
      <c r="F29" s="15"/>
      <c r="G29" s="16">
        <f>VLOOKUP(B29,[2]Brokers!$B$7:$H$61,7,0)</f>
        <v>91205440.859999999</v>
      </c>
      <c r="H29" s="16">
        <v>0</v>
      </c>
      <c r="I29" s="16">
        <f>VLOOKUP(B29,[2]Brokers!$B$7:$M$61,12,0)</f>
        <v>0</v>
      </c>
      <c r="J29" s="16">
        <f>VLOOKUP(B29,[2]Brokers!$B$7:$R$61,17,0)</f>
        <v>173276100</v>
      </c>
      <c r="K29" s="16">
        <f>VLOOKUP(B29,[2]Brokers!$B$7:$W$61,22,0)</f>
        <v>22907340</v>
      </c>
      <c r="L29" s="16">
        <f>VLOOKUP(B29,[2]Brokers!$B$7:$AB$61,27,0)</f>
        <v>5100000</v>
      </c>
      <c r="M29" s="24">
        <f>VLOOKUP(B29,[2]Brokers!$B$7:$AD$61,29,0)</f>
        <v>292488880.86000001</v>
      </c>
      <c r="N29" s="24">
        <v>2914411360.1500001</v>
      </c>
      <c r="O29" s="28">
        <f>N29/$N$71</f>
        <v>3.6715439513766409E-3</v>
      </c>
      <c r="R29" s="20"/>
    </row>
    <row r="30" spans="1:18" x14ac:dyDescent="0.25">
      <c r="A30" s="27">
        <f t="shared" si="0"/>
        <v>15</v>
      </c>
      <c r="B30" s="12" t="s">
        <v>21</v>
      </c>
      <c r="C30" s="13" t="s">
        <v>22</v>
      </c>
      <c r="D30" s="14" t="s">
        <v>14</v>
      </c>
      <c r="E30" s="15" t="s">
        <v>14</v>
      </c>
      <c r="F30" s="15" t="s">
        <v>14</v>
      </c>
      <c r="G30" s="16">
        <f>VLOOKUP(B30,[2]Brokers!$B$7:$H$61,7,0)</f>
        <v>97345463.739999995</v>
      </c>
      <c r="H30" s="16">
        <v>0</v>
      </c>
      <c r="I30" s="16">
        <f>VLOOKUP(B30,[2]Brokers!$B$7:$M$61,12,0)</f>
        <v>72750000</v>
      </c>
      <c r="J30" s="16">
        <f>VLOOKUP(B30,[2]Brokers!$B$7:$R$61,17,0)</f>
        <v>5536500</v>
      </c>
      <c r="K30" s="16">
        <f>VLOOKUP(B30,[2]Brokers!$B$7:$W$61,22,0)</f>
        <v>46112630</v>
      </c>
      <c r="L30" s="16">
        <f>VLOOKUP(B30,[2]Brokers!$B$7:$AB$61,27,0)</f>
        <v>10000000</v>
      </c>
      <c r="M30" s="24">
        <f>VLOOKUP(B30,[2]Brokers!$B$7:$AD$61,29,0)</f>
        <v>231744593.74000001</v>
      </c>
      <c r="N30" s="24">
        <v>2274367339.1199999</v>
      </c>
      <c r="O30" s="28">
        <f>N30/$N$71</f>
        <v>2.8652234071462161E-3</v>
      </c>
      <c r="R30" s="20"/>
    </row>
    <row r="31" spans="1:18" x14ac:dyDescent="0.25">
      <c r="A31" s="27">
        <f t="shared" si="0"/>
        <v>16</v>
      </c>
      <c r="B31" s="12" t="s">
        <v>119</v>
      </c>
      <c r="C31" s="13" t="s">
        <v>118</v>
      </c>
      <c r="D31" s="14" t="s">
        <v>14</v>
      </c>
      <c r="E31" s="15"/>
      <c r="F31" s="15"/>
      <c r="G31" s="16">
        <f>VLOOKUP(B31,[2]Brokers!$B$7:$H$61,7,0)</f>
        <v>388437960.65999997</v>
      </c>
      <c r="H31" s="16">
        <v>0</v>
      </c>
      <c r="I31" s="16">
        <f>VLOOKUP(B31,[2]Brokers!$B$7:$M$61,12,0)</f>
        <v>3792400</v>
      </c>
      <c r="J31" s="16">
        <f>VLOOKUP(B31,[2]Brokers!$B$7:$R$61,17,0)</f>
        <v>1175345100</v>
      </c>
      <c r="K31" s="16">
        <f>VLOOKUP(B31,[2]Brokers!$B$7:$W$61,22,0)</f>
        <v>74255040</v>
      </c>
      <c r="L31" s="16">
        <f>VLOOKUP(B31,[2]Brokers!$B$7:$AB$61,27,0)</f>
        <v>67600000</v>
      </c>
      <c r="M31" s="24">
        <f>VLOOKUP(B31,[2]Brokers!$B$7:$AD$61,29,0)</f>
        <v>1709430500.6599998</v>
      </c>
      <c r="N31" s="24">
        <v>1790354757.8999999</v>
      </c>
      <c r="O31" s="28">
        <f>N31/$N$71</f>
        <v>2.2554695854080853E-3</v>
      </c>
      <c r="R31" s="20"/>
    </row>
    <row r="32" spans="1:18" x14ac:dyDescent="0.25">
      <c r="A32" s="27">
        <f t="shared" si="0"/>
        <v>17</v>
      </c>
      <c r="B32" s="12" t="s">
        <v>15</v>
      </c>
      <c r="C32" s="13" t="s">
        <v>16</v>
      </c>
      <c r="D32" s="14" t="s">
        <v>14</v>
      </c>
      <c r="E32" s="15"/>
      <c r="F32" s="15" t="s">
        <v>14</v>
      </c>
      <c r="G32" s="16">
        <f>VLOOKUP(B32,[2]Brokers!$B$7:$H$61,7,0)</f>
        <v>129682134.13999999</v>
      </c>
      <c r="H32" s="16">
        <v>0</v>
      </c>
      <c r="I32" s="16">
        <f>VLOOKUP(B32,[2]Brokers!$B$7:$M$61,12,0)</f>
        <v>0</v>
      </c>
      <c r="J32" s="16">
        <f>VLOOKUP(B32,[2]Brokers!$B$7:$R$61,17,0)</f>
        <v>19768500</v>
      </c>
      <c r="K32" s="16">
        <f>VLOOKUP(B32,[2]Brokers!$B$7:$W$61,22,0)</f>
        <v>12597090</v>
      </c>
      <c r="L32" s="16">
        <f>VLOOKUP(B32,[2]Brokers!$B$7:$AB$61,27,0)</f>
        <v>0</v>
      </c>
      <c r="M32" s="24">
        <f>VLOOKUP(B32,[2]Brokers!$B$7:$AD$61,29,0)</f>
        <v>162047724.13999999</v>
      </c>
      <c r="N32" s="24">
        <v>1634884347.0300002</v>
      </c>
      <c r="O32" s="28">
        <f>N32/$N$71</f>
        <v>2.0596096411144254E-3</v>
      </c>
      <c r="R32" s="20"/>
    </row>
    <row r="33" spans="1:18" x14ac:dyDescent="0.25">
      <c r="A33" s="27">
        <f t="shared" si="0"/>
        <v>18</v>
      </c>
      <c r="B33" s="12" t="s">
        <v>34</v>
      </c>
      <c r="C33" s="13" t="s">
        <v>35</v>
      </c>
      <c r="D33" s="14" t="s">
        <v>14</v>
      </c>
      <c r="E33" s="15" t="s">
        <v>14</v>
      </c>
      <c r="F33" s="15" t="s">
        <v>14</v>
      </c>
      <c r="G33" s="16">
        <f>VLOOKUP(B33,[2]Brokers!$B$7:$H$61,7,0)</f>
        <v>8159383.4100000001</v>
      </c>
      <c r="H33" s="16">
        <v>0</v>
      </c>
      <c r="I33" s="16">
        <f>VLOOKUP(B33,[2]Brokers!$B$7:$M$61,12,0)</f>
        <v>0</v>
      </c>
      <c r="J33" s="16">
        <f>VLOOKUP(B33,[2]Brokers!$B$7:$R$61,17,0)</f>
        <v>976800</v>
      </c>
      <c r="K33" s="16">
        <f>VLOOKUP(B33,[2]Brokers!$B$7:$W$61,22,0)</f>
        <v>590000</v>
      </c>
      <c r="L33" s="16">
        <f>VLOOKUP(B33,[2]Brokers!$B$7:$AB$61,27,0)</f>
        <v>0</v>
      </c>
      <c r="M33" s="24">
        <f>VLOOKUP(B33,[2]Brokers!$B$7:$AD$61,29,0)</f>
        <v>9726183.4100000001</v>
      </c>
      <c r="N33" s="24">
        <v>1584241547.48</v>
      </c>
      <c r="O33" s="28">
        <f>N33/$N$71</f>
        <v>1.9958103892617246E-3</v>
      </c>
      <c r="R33" s="20"/>
    </row>
    <row r="34" spans="1:18" x14ac:dyDescent="0.25">
      <c r="A34" s="27">
        <f t="shared" si="0"/>
        <v>19</v>
      </c>
      <c r="B34" s="12" t="s">
        <v>42</v>
      </c>
      <c r="C34" s="13" t="s">
        <v>127</v>
      </c>
      <c r="D34" s="14" t="s">
        <v>14</v>
      </c>
      <c r="E34" s="15"/>
      <c r="F34" s="15"/>
      <c r="G34" s="16">
        <f>VLOOKUP(B34,[2]Brokers!$B$7:$H$61,7,0)</f>
        <v>17001619.899999999</v>
      </c>
      <c r="H34" s="16">
        <v>0</v>
      </c>
      <c r="I34" s="16">
        <f>VLOOKUP(B34,[2]Brokers!$B$7:$M$61,12,0)</f>
        <v>0</v>
      </c>
      <c r="J34" s="16">
        <f>VLOOKUP(B34,[2]Brokers!$B$7:$R$61,17,0)</f>
        <v>168000</v>
      </c>
      <c r="K34" s="16">
        <f>VLOOKUP(B34,[2]Brokers!$B$7:$W$61,22,0)</f>
        <v>4449780</v>
      </c>
      <c r="L34" s="16">
        <f>VLOOKUP(B34,[2]Brokers!$B$7:$AB$61,27,0)</f>
        <v>0</v>
      </c>
      <c r="M34" s="24">
        <f>VLOOKUP(B34,[2]Brokers!$B$7:$AD$61,29,0)</f>
        <v>21619399.899999999</v>
      </c>
      <c r="N34" s="24">
        <v>1431061472.4400001</v>
      </c>
      <c r="O34" s="28">
        <f>N34/$N$71</f>
        <v>1.8028357853075367E-3</v>
      </c>
      <c r="R34" s="20"/>
    </row>
    <row r="35" spans="1:18" x14ac:dyDescent="0.25">
      <c r="A35" s="27">
        <f t="shared" si="0"/>
        <v>20</v>
      </c>
      <c r="B35" s="12" t="s">
        <v>29</v>
      </c>
      <c r="C35" s="13" t="s">
        <v>30</v>
      </c>
      <c r="D35" s="14" t="s">
        <v>14</v>
      </c>
      <c r="E35" s="15" t="s">
        <v>126</v>
      </c>
      <c r="F35" s="15"/>
      <c r="G35" s="16">
        <f>VLOOKUP(B35,[2]Brokers!$B$7:$H$61,7,0)</f>
        <v>136304172.75999999</v>
      </c>
      <c r="H35" s="16">
        <v>0</v>
      </c>
      <c r="I35" s="16">
        <f>VLOOKUP(B35,[2]Brokers!$B$7:$M$61,12,0)</f>
        <v>0</v>
      </c>
      <c r="J35" s="16">
        <f>VLOOKUP(B35,[2]Brokers!$B$7:$R$61,17,0)</f>
        <v>6031500</v>
      </c>
      <c r="K35" s="16">
        <f>VLOOKUP(B35,[2]Brokers!$B$7:$W$61,22,0)</f>
        <v>23558700</v>
      </c>
      <c r="L35" s="16">
        <f>VLOOKUP(B35,[2]Brokers!$B$7:$AB$61,27,0)</f>
        <v>0</v>
      </c>
      <c r="M35" s="24">
        <f>VLOOKUP(B35,[2]Brokers!$B$7:$AD$61,29,0)</f>
        <v>165894372.75999999</v>
      </c>
      <c r="N35" s="24">
        <v>1115186074.4499998</v>
      </c>
      <c r="O35" s="28">
        <f>N35/$N$71</f>
        <v>1.4048993708615045E-3</v>
      </c>
      <c r="R35" s="20"/>
    </row>
    <row r="36" spans="1:18" x14ac:dyDescent="0.25">
      <c r="A36" s="27">
        <f t="shared" si="0"/>
        <v>21</v>
      </c>
      <c r="B36" s="12" t="s">
        <v>55</v>
      </c>
      <c r="C36" s="13" t="s">
        <v>56</v>
      </c>
      <c r="D36" s="14" t="s">
        <v>14</v>
      </c>
      <c r="E36" s="15"/>
      <c r="F36" s="15"/>
      <c r="G36" s="16">
        <f>VLOOKUP(B36,[2]Brokers!$B$7:$H$61,7,0)</f>
        <v>15158449.210000001</v>
      </c>
      <c r="H36" s="16">
        <v>0</v>
      </c>
      <c r="I36" s="16">
        <f>VLOOKUP(B36,[2]Brokers!$B$7:$M$61,12,0)</f>
        <v>0</v>
      </c>
      <c r="J36" s="16">
        <f>VLOOKUP(B36,[2]Brokers!$B$7:$R$61,17,0)</f>
        <v>546150</v>
      </c>
      <c r="K36" s="16">
        <f>VLOOKUP(B36,[2]Brokers!$B$7:$W$61,22,0)</f>
        <v>14056160</v>
      </c>
      <c r="L36" s="16">
        <f>VLOOKUP(B36,[2]Brokers!$B$7:$AB$61,27,0)</f>
        <v>0</v>
      </c>
      <c r="M36" s="24">
        <f>VLOOKUP(B36,[2]Brokers!$B$7:$AD$61,29,0)</f>
        <v>29760759.210000001</v>
      </c>
      <c r="N36" s="24">
        <v>1098723222.97</v>
      </c>
      <c r="O36" s="28">
        <f>N36/$N$71</f>
        <v>1.384159648391203E-3</v>
      </c>
      <c r="R36" s="20"/>
    </row>
    <row r="37" spans="1:18" x14ac:dyDescent="0.25">
      <c r="A37" s="27">
        <f t="shared" si="0"/>
        <v>22</v>
      </c>
      <c r="B37" s="12" t="s">
        <v>79</v>
      </c>
      <c r="C37" s="13" t="s">
        <v>80</v>
      </c>
      <c r="D37" s="14" t="s">
        <v>14</v>
      </c>
      <c r="E37" s="15"/>
      <c r="F37" s="15"/>
      <c r="G37" s="16">
        <f>VLOOKUP(B37,[2]Brokers!$B$7:$H$61,7,0)</f>
        <v>42707380.560000002</v>
      </c>
      <c r="H37" s="16">
        <v>0</v>
      </c>
      <c r="I37" s="16">
        <f>VLOOKUP(B37,[2]Brokers!$B$7:$M$61,12,0)</f>
        <v>127942950</v>
      </c>
      <c r="J37" s="16">
        <f>VLOOKUP(B37,[2]Brokers!$B$7:$R$61,17,0)</f>
        <v>3018600</v>
      </c>
      <c r="K37" s="16">
        <f>VLOOKUP(B37,[2]Brokers!$B$7:$W$61,22,0)</f>
        <v>25590070</v>
      </c>
      <c r="L37" s="16">
        <f>VLOOKUP(B37,[2]Brokers!$B$7:$AB$61,27,0)</f>
        <v>0</v>
      </c>
      <c r="M37" s="24">
        <f>VLOOKUP(B37,[2]Brokers!$B$7:$AD$61,29,0)</f>
        <v>199259000.56</v>
      </c>
      <c r="N37" s="24">
        <v>938768883.02999997</v>
      </c>
      <c r="O37" s="28">
        <f>N37/$N$71</f>
        <v>1.1826508986885105E-3</v>
      </c>
      <c r="R37" s="20"/>
    </row>
    <row r="38" spans="1:18" x14ac:dyDescent="0.25">
      <c r="A38" s="27">
        <f t="shared" si="0"/>
        <v>23</v>
      </c>
      <c r="B38" s="12" t="s">
        <v>53</v>
      </c>
      <c r="C38" s="13" t="s">
        <v>54</v>
      </c>
      <c r="D38" s="14" t="s">
        <v>14</v>
      </c>
      <c r="E38" s="15" t="s">
        <v>14</v>
      </c>
      <c r="F38" s="15"/>
      <c r="G38" s="16">
        <f>VLOOKUP(B38,[2]Brokers!$B$7:$H$61,7,0)</f>
        <v>1670720</v>
      </c>
      <c r="H38" s="16">
        <v>0</v>
      </c>
      <c r="I38" s="16">
        <f>VLOOKUP(B38,[2]Brokers!$B$7:$M$61,12,0)</f>
        <v>0</v>
      </c>
      <c r="J38" s="16">
        <f>VLOOKUP(B38,[2]Brokers!$B$7:$R$61,17,0)</f>
        <v>39750</v>
      </c>
      <c r="K38" s="16">
        <f>VLOOKUP(B38,[2]Brokers!$B$7:$W$61,22,0)</f>
        <v>1354640</v>
      </c>
      <c r="L38" s="16">
        <f>VLOOKUP(B38,[2]Brokers!$B$7:$AB$61,27,0)</f>
        <v>0</v>
      </c>
      <c r="M38" s="24">
        <f>VLOOKUP(B38,[2]Brokers!$B$7:$AD$61,29,0)</f>
        <v>3065110</v>
      </c>
      <c r="N38" s="24">
        <v>730798110.01999998</v>
      </c>
      <c r="O38" s="28">
        <f>N38/$N$71</f>
        <v>9.2065156525581002E-4</v>
      </c>
      <c r="R38" s="20"/>
    </row>
    <row r="39" spans="1:18" x14ac:dyDescent="0.25">
      <c r="A39" s="27">
        <f t="shared" si="0"/>
        <v>24</v>
      </c>
      <c r="B39" s="12" t="s">
        <v>101</v>
      </c>
      <c r="C39" s="13" t="s">
        <v>100</v>
      </c>
      <c r="D39" s="14" t="s">
        <v>14</v>
      </c>
      <c r="E39" s="15"/>
      <c r="F39" s="15"/>
      <c r="G39" s="16">
        <f>VLOOKUP(B39,[2]Brokers!$B$7:$H$61,7,0)</f>
        <v>0</v>
      </c>
      <c r="H39" s="16">
        <v>0</v>
      </c>
      <c r="I39" s="16">
        <f>VLOOKUP(B39,[2]Brokers!$B$7:$M$61,12,0)</f>
        <v>0</v>
      </c>
      <c r="J39" s="16">
        <f>VLOOKUP(B39,[2]Brokers!$B$7:$R$61,17,0)</f>
        <v>0</v>
      </c>
      <c r="K39" s="16">
        <f>VLOOKUP(B39,[2]Brokers!$B$7:$W$61,22,0)</f>
        <v>0</v>
      </c>
      <c r="L39" s="16">
        <f>VLOOKUP(B39,[2]Brokers!$B$7:$AB$61,27,0)</f>
        <v>0</v>
      </c>
      <c r="M39" s="24">
        <f>VLOOKUP(B39,[2]Brokers!$B$7:$AD$61,29,0)</f>
        <v>0</v>
      </c>
      <c r="N39" s="24">
        <v>691129434</v>
      </c>
      <c r="O39" s="28">
        <f>N39/$N$71</f>
        <v>8.7067739568873334E-4</v>
      </c>
      <c r="P39" s="1"/>
      <c r="R39" s="20"/>
    </row>
    <row r="40" spans="1:18" x14ac:dyDescent="0.25">
      <c r="A40" s="27">
        <f t="shared" si="0"/>
        <v>25</v>
      </c>
      <c r="B40" s="12" t="s">
        <v>77</v>
      </c>
      <c r="C40" s="13" t="s">
        <v>78</v>
      </c>
      <c r="D40" s="14" t="s">
        <v>14</v>
      </c>
      <c r="E40" s="15" t="s">
        <v>14</v>
      </c>
      <c r="F40" s="15"/>
      <c r="G40" s="16">
        <f>VLOOKUP(B40,[2]Brokers!$B$7:$H$61,7,0)</f>
        <v>14819939</v>
      </c>
      <c r="H40" s="16">
        <v>0</v>
      </c>
      <c r="I40" s="16">
        <f>VLOOKUP(B40,[2]Brokers!$B$7:$M$61,12,0)</f>
        <v>4000000</v>
      </c>
      <c r="J40" s="16">
        <f>VLOOKUP(B40,[2]Brokers!$B$7:$R$61,17,0)</f>
        <v>976800</v>
      </c>
      <c r="K40" s="16">
        <f>VLOOKUP(B40,[2]Brokers!$B$7:$W$61,22,0)</f>
        <v>850780</v>
      </c>
      <c r="L40" s="16">
        <f>VLOOKUP(B40,[2]Brokers!$B$7:$AB$61,27,0)</f>
        <v>0</v>
      </c>
      <c r="M40" s="24">
        <f>VLOOKUP(B40,[2]Brokers!$B$7:$AD$61,29,0)</f>
        <v>20647519</v>
      </c>
      <c r="N40" s="24">
        <v>653535124.87999988</v>
      </c>
      <c r="O40" s="28">
        <f>N40/$N$71</f>
        <v>8.233164911359128E-4</v>
      </c>
      <c r="R40" s="20"/>
    </row>
    <row r="41" spans="1:18" x14ac:dyDescent="0.25">
      <c r="A41" s="27">
        <f t="shared" si="0"/>
        <v>26</v>
      </c>
      <c r="B41" s="12" t="s">
        <v>75</v>
      </c>
      <c r="C41" s="13" t="s">
        <v>76</v>
      </c>
      <c r="D41" s="14" t="s">
        <v>14</v>
      </c>
      <c r="E41" s="15"/>
      <c r="F41" s="15"/>
      <c r="G41" s="16">
        <f>VLOOKUP(B41,[2]Brokers!$B$7:$H$61,7,0)</f>
        <v>0</v>
      </c>
      <c r="H41" s="16">
        <v>0</v>
      </c>
      <c r="I41" s="16">
        <f>VLOOKUP(B41,[2]Brokers!$B$7:$M$61,12,0)</f>
        <v>0</v>
      </c>
      <c r="J41" s="16">
        <f>VLOOKUP(B41,[2]Brokers!$B$7:$R$61,17,0)</f>
        <v>0</v>
      </c>
      <c r="K41" s="16">
        <f>VLOOKUP(B41,[2]Brokers!$B$7:$W$61,22,0)</f>
        <v>0</v>
      </c>
      <c r="L41" s="16">
        <f>VLOOKUP(B41,[2]Brokers!$B$7:$AB$61,27,0)</f>
        <v>0</v>
      </c>
      <c r="M41" s="24">
        <f>VLOOKUP(B41,[2]Brokers!$B$7:$AD$61,29,0)</f>
        <v>0</v>
      </c>
      <c r="N41" s="24">
        <v>636605249.4799999</v>
      </c>
      <c r="O41" s="28">
        <f>N41/$N$71</f>
        <v>8.0198841697577401E-4</v>
      </c>
      <c r="R41" s="20"/>
    </row>
    <row r="42" spans="1:18" x14ac:dyDescent="0.25">
      <c r="A42" s="27">
        <f t="shared" si="0"/>
        <v>27</v>
      </c>
      <c r="B42" s="12" t="s">
        <v>43</v>
      </c>
      <c r="C42" s="13" t="s">
        <v>44</v>
      </c>
      <c r="D42" s="14" t="s">
        <v>14</v>
      </c>
      <c r="E42" s="15"/>
      <c r="F42" s="15"/>
      <c r="G42" s="16">
        <f>VLOOKUP(B42,[2]Brokers!$B$7:$H$61,7,0)</f>
        <v>27982360</v>
      </c>
      <c r="H42" s="16">
        <v>0</v>
      </c>
      <c r="I42" s="16">
        <f>VLOOKUP(B42,[2]Brokers!$B$7:$M$61,12,0)</f>
        <v>0</v>
      </c>
      <c r="J42" s="16">
        <f>VLOOKUP(B42,[2]Brokers!$B$7:$R$61,17,0)</f>
        <v>9080250</v>
      </c>
      <c r="K42" s="16">
        <f>VLOOKUP(B42,[2]Brokers!$B$7:$W$61,22,0)</f>
        <v>27781330</v>
      </c>
      <c r="L42" s="16">
        <f>VLOOKUP(B42,[2]Brokers!$B$7:$AB$61,27,0)</f>
        <v>300000</v>
      </c>
      <c r="M42" s="24">
        <f>VLOOKUP(B42,[2]Brokers!$B$7:$AD$61,29,0)</f>
        <v>65143940</v>
      </c>
      <c r="N42" s="24">
        <v>449681062.08000004</v>
      </c>
      <c r="O42" s="28">
        <f>N42/$N$71</f>
        <v>5.665033447589473E-4</v>
      </c>
      <c r="R42" s="20"/>
    </row>
    <row r="43" spans="1:18" x14ac:dyDescent="0.25">
      <c r="A43" s="27">
        <f t="shared" si="0"/>
        <v>28</v>
      </c>
      <c r="B43" s="12" t="s">
        <v>32</v>
      </c>
      <c r="C43" s="13" t="s">
        <v>33</v>
      </c>
      <c r="D43" s="14" t="s">
        <v>14</v>
      </c>
      <c r="E43" s="15"/>
      <c r="F43" s="15"/>
      <c r="G43" s="16">
        <f>VLOOKUP(B43,[2]Brokers!$B$7:$H$61,7,0)</f>
        <v>40910535.420000002</v>
      </c>
      <c r="H43" s="16">
        <v>0</v>
      </c>
      <c r="I43" s="16">
        <f>VLOOKUP(B43,[2]Brokers!$B$7:$M$61,12,0)</f>
        <v>0</v>
      </c>
      <c r="J43" s="16">
        <f>VLOOKUP(B43,[2]Brokers!$B$7:$R$61,17,0)</f>
        <v>9954450</v>
      </c>
      <c r="K43" s="16">
        <f>VLOOKUP(B43,[2]Brokers!$B$7:$W$61,22,0)</f>
        <v>22255980</v>
      </c>
      <c r="L43" s="16">
        <f>VLOOKUP(B43,[2]Brokers!$B$7:$AB$61,27,0)</f>
        <v>0</v>
      </c>
      <c r="M43" s="24">
        <f>VLOOKUP(B43,[2]Brokers!$B$7:$AD$61,29,0)</f>
        <v>73120965.420000002</v>
      </c>
      <c r="N43" s="24">
        <v>370891942.58000004</v>
      </c>
      <c r="O43" s="28">
        <f>N43/$N$71</f>
        <v>4.6724566305692846E-4</v>
      </c>
      <c r="R43" s="20"/>
    </row>
    <row r="44" spans="1:18" x14ac:dyDescent="0.25">
      <c r="A44" s="27">
        <f t="shared" si="0"/>
        <v>29</v>
      </c>
      <c r="B44" s="12" t="s">
        <v>83</v>
      </c>
      <c r="C44" s="13" t="s">
        <v>84</v>
      </c>
      <c r="D44" s="14" t="s">
        <v>14</v>
      </c>
      <c r="E44" s="15"/>
      <c r="F44" s="15"/>
      <c r="G44" s="16">
        <f>VLOOKUP(B44,[2]Brokers!$B$7:$H$61,7,0)</f>
        <v>0</v>
      </c>
      <c r="H44" s="16">
        <v>0</v>
      </c>
      <c r="I44" s="16">
        <f>VLOOKUP(B44,[2]Brokers!$B$7:$M$61,12,0)</f>
        <v>0</v>
      </c>
      <c r="J44" s="16">
        <f>VLOOKUP(B44,[2]Brokers!$B$7:$R$61,17,0)</f>
        <v>0</v>
      </c>
      <c r="K44" s="16">
        <f>VLOOKUP(B44,[2]Brokers!$B$7:$W$61,22,0)</f>
        <v>0</v>
      </c>
      <c r="L44" s="16">
        <f>VLOOKUP(B44,[2]Brokers!$B$7:$AB$61,27,0)</f>
        <v>0</v>
      </c>
      <c r="M44" s="24">
        <f>VLOOKUP(B44,[2]Brokers!$B$7:$AD$61,29,0)</f>
        <v>0</v>
      </c>
      <c r="N44" s="24">
        <v>351751912.07000005</v>
      </c>
      <c r="O44" s="28">
        <f>N44/$N$71</f>
        <v>4.4313325936229766E-4</v>
      </c>
      <c r="R44" s="20"/>
    </row>
    <row r="45" spans="1:18" x14ac:dyDescent="0.25">
      <c r="A45" s="27">
        <f t="shared" si="0"/>
        <v>30</v>
      </c>
      <c r="B45" s="12" t="s">
        <v>51</v>
      </c>
      <c r="C45" s="13" t="s">
        <v>52</v>
      </c>
      <c r="D45" s="14" t="s">
        <v>14</v>
      </c>
      <c r="E45" s="15"/>
      <c r="F45" s="15"/>
      <c r="G45" s="16">
        <f>VLOOKUP(B45,[2]Brokers!$B$7:$H$61,7,0)</f>
        <v>33684528.980000004</v>
      </c>
      <c r="H45" s="16">
        <v>0</v>
      </c>
      <c r="I45" s="16">
        <f>VLOOKUP(B45,[2]Brokers!$B$7:$M$61,12,0)</f>
        <v>0</v>
      </c>
      <c r="J45" s="16">
        <f>VLOOKUP(B45,[2]Brokers!$B$7:$R$61,17,0)</f>
        <v>8581350</v>
      </c>
      <c r="K45" s="16">
        <f>VLOOKUP(B45,[2]Brokers!$B$7:$W$61,22,0)</f>
        <v>4947150</v>
      </c>
      <c r="L45" s="16">
        <f>VLOOKUP(B45,[2]Brokers!$B$7:$AB$61,27,0)</f>
        <v>0</v>
      </c>
      <c r="M45" s="24">
        <f>VLOOKUP(B45,[2]Brokers!$B$7:$AD$61,29,0)</f>
        <v>47213028.980000004</v>
      </c>
      <c r="N45" s="24">
        <v>331440457.56</v>
      </c>
      <c r="O45" s="28">
        <f>N45/$N$71</f>
        <v>4.1754510836565381E-4</v>
      </c>
      <c r="R45" s="20"/>
    </row>
    <row r="46" spans="1:18" x14ac:dyDescent="0.25">
      <c r="A46" s="27">
        <f t="shared" si="0"/>
        <v>31</v>
      </c>
      <c r="B46" s="12" t="s">
        <v>67</v>
      </c>
      <c r="C46" s="13" t="s">
        <v>68</v>
      </c>
      <c r="D46" s="14" t="s">
        <v>14</v>
      </c>
      <c r="E46" s="15"/>
      <c r="F46" s="15"/>
      <c r="G46" s="16">
        <f>VLOOKUP(B46,[2]Brokers!$B$7:$H$61,7,0)</f>
        <v>3605514</v>
      </c>
      <c r="H46" s="16">
        <v>0</v>
      </c>
      <c r="I46" s="16">
        <f>VLOOKUP(B46,[2]Brokers!$B$7:$M$61,12,0)</f>
        <v>0</v>
      </c>
      <c r="J46" s="16">
        <f>VLOOKUP(B46,[2]Brokers!$B$7:$R$61,17,0)</f>
        <v>1430100</v>
      </c>
      <c r="K46" s="16">
        <f>VLOOKUP(B46,[2]Brokers!$B$7:$W$61,22,0)</f>
        <v>10431790</v>
      </c>
      <c r="L46" s="16">
        <f>VLOOKUP(B46,[2]Brokers!$B$7:$AB$61,27,0)</f>
        <v>1500000</v>
      </c>
      <c r="M46" s="24">
        <f>VLOOKUP(B46,[2]Brokers!$B$7:$AD$61,29,0)</f>
        <v>16967404</v>
      </c>
      <c r="N46" s="24">
        <v>213244906.14999998</v>
      </c>
      <c r="O46" s="28">
        <f>N46/$N$71</f>
        <v>2.6864362939369525E-4</v>
      </c>
      <c r="R46" s="20"/>
    </row>
    <row r="47" spans="1:18" x14ac:dyDescent="0.25">
      <c r="A47" s="27">
        <f t="shared" si="0"/>
        <v>32</v>
      </c>
      <c r="B47" s="12" t="s">
        <v>88</v>
      </c>
      <c r="C47" s="13" t="s">
        <v>89</v>
      </c>
      <c r="D47" s="14" t="s">
        <v>14</v>
      </c>
      <c r="E47" s="15" t="s">
        <v>14</v>
      </c>
      <c r="F47" s="15" t="s">
        <v>14</v>
      </c>
      <c r="G47" s="16">
        <f>VLOOKUP(B47,[2]Brokers!$B$7:$H$61,7,0)</f>
        <v>0</v>
      </c>
      <c r="H47" s="16">
        <v>0</v>
      </c>
      <c r="I47" s="16">
        <f>VLOOKUP(B47,[2]Brokers!$B$7:$M$61,12,0)</f>
        <v>0</v>
      </c>
      <c r="J47" s="16">
        <f>VLOOKUP(B47,[2]Brokers!$B$7:$R$61,17,0)</f>
        <v>150000</v>
      </c>
      <c r="K47" s="16">
        <f>VLOOKUP(B47,[2]Brokers!$B$7:$W$61,22,0)</f>
        <v>0</v>
      </c>
      <c r="L47" s="16">
        <f>VLOOKUP(B47,[2]Brokers!$B$7:$AB$61,27,0)</f>
        <v>0</v>
      </c>
      <c r="M47" s="24">
        <f>VLOOKUP(B47,[2]Brokers!$B$7:$AD$61,29,0)</f>
        <v>150000</v>
      </c>
      <c r="N47" s="24">
        <v>201524229.59999999</v>
      </c>
      <c r="O47" s="28">
        <f>N47/$N$71</f>
        <v>2.5387804767739981E-4</v>
      </c>
      <c r="R47" s="20"/>
    </row>
    <row r="48" spans="1:18" x14ac:dyDescent="0.25">
      <c r="A48" s="27">
        <f t="shared" si="0"/>
        <v>33</v>
      </c>
      <c r="B48" s="12" t="s">
        <v>65</v>
      </c>
      <c r="C48" s="13" t="s">
        <v>66</v>
      </c>
      <c r="D48" s="14" t="s">
        <v>14</v>
      </c>
      <c r="E48" s="15"/>
      <c r="F48" s="15"/>
      <c r="G48" s="16">
        <f>VLOOKUP(B48,[2]Brokers!$B$7:$H$61,7,0)</f>
        <v>5518267.2999999998</v>
      </c>
      <c r="H48" s="16">
        <v>0</v>
      </c>
      <c r="I48" s="16">
        <f>VLOOKUP(B48,[2]Brokers!$B$7:$M$61,12,0)</f>
        <v>0</v>
      </c>
      <c r="J48" s="16">
        <f>VLOOKUP(B48,[2]Brokers!$B$7:$R$61,17,0)</f>
        <v>8140200</v>
      </c>
      <c r="K48" s="16">
        <f>VLOOKUP(B48,[2]Brokers!$B$7:$W$61,22,0)</f>
        <v>15842680</v>
      </c>
      <c r="L48" s="16">
        <f>VLOOKUP(B48,[2]Brokers!$B$7:$AB$61,27,0)</f>
        <v>0</v>
      </c>
      <c r="M48" s="24">
        <f>VLOOKUP(B48,[2]Brokers!$B$7:$AD$61,29,0)</f>
        <v>29501147.300000001</v>
      </c>
      <c r="N48" s="24">
        <v>172643610.36000001</v>
      </c>
      <c r="O48" s="28">
        <f>N48/$N$71</f>
        <v>2.1749455551410541E-4</v>
      </c>
      <c r="R48" s="20"/>
    </row>
    <row r="49" spans="1:18" x14ac:dyDescent="0.25">
      <c r="A49" s="27">
        <f t="shared" si="0"/>
        <v>34</v>
      </c>
      <c r="B49" s="12" t="s">
        <v>95</v>
      </c>
      <c r="C49" s="13" t="s">
        <v>96</v>
      </c>
      <c r="D49" s="14" t="s">
        <v>14</v>
      </c>
      <c r="E49" s="15"/>
      <c r="F49" s="15"/>
      <c r="G49" s="16">
        <f>VLOOKUP(B49,[2]Brokers!$B$7:$H$61,7,0)</f>
        <v>1349450</v>
      </c>
      <c r="H49" s="16">
        <v>0</v>
      </c>
      <c r="I49" s="16">
        <f>VLOOKUP(B49,[2]Brokers!$B$7:$M$61,12,0)</f>
        <v>0</v>
      </c>
      <c r="J49" s="16">
        <f>VLOOKUP(B49,[2]Brokers!$B$7:$R$61,17,0)</f>
        <v>2393250</v>
      </c>
      <c r="K49" s="16">
        <f>VLOOKUP(B49,[2]Brokers!$B$7:$W$61,22,0)</f>
        <v>5910620</v>
      </c>
      <c r="L49" s="16">
        <f>VLOOKUP(B49,[2]Brokers!$B$7:$AB$61,27,0)</f>
        <v>0</v>
      </c>
      <c r="M49" s="24">
        <f>VLOOKUP(B49,[2]Brokers!$B$7:$AD$61,29,0)</f>
        <v>9653320</v>
      </c>
      <c r="N49" s="24">
        <v>151562364.93000001</v>
      </c>
      <c r="O49" s="28">
        <f>N49/$N$71</f>
        <v>1.9093663023137547E-4</v>
      </c>
      <c r="R49" s="20"/>
    </row>
    <row r="50" spans="1:18" x14ac:dyDescent="0.25">
      <c r="A50" s="27">
        <f t="shared" si="0"/>
        <v>35</v>
      </c>
      <c r="B50" s="12" t="s">
        <v>71</v>
      </c>
      <c r="C50" s="13" t="s">
        <v>72</v>
      </c>
      <c r="D50" s="14" t="s">
        <v>14</v>
      </c>
      <c r="E50" s="15"/>
      <c r="F50" s="15"/>
      <c r="G50" s="16">
        <f>VLOOKUP(B50,[2]Brokers!$B$7:$H$61,7,0)</f>
        <v>1626519</v>
      </c>
      <c r="H50" s="16">
        <v>0</v>
      </c>
      <c r="I50" s="16">
        <f>VLOOKUP(B50,[2]Brokers!$B$7:$M$61,12,0)</f>
        <v>0</v>
      </c>
      <c r="J50" s="16">
        <f>VLOOKUP(B50,[2]Brokers!$B$7:$R$61,17,0)</f>
        <v>0</v>
      </c>
      <c r="K50" s="16">
        <f>VLOOKUP(B50,[2]Brokers!$B$7:$W$61,22,0)</f>
        <v>0</v>
      </c>
      <c r="L50" s="16">
        <f>VLOOKUP(B50,[2]Brokers!$B$7:$AB$61,27,0)</f>
        <v>0</v>
      </c>
      <c r="M50" s="24">
        <f>VLOOKUP(B50,[2]Brokers!$B$7:$AD$61,29,0)</f>
        <v>1626519</v>
      </c>
      <c r="N50" s="24">
        <v>139094061.85999998</v>
      </c>
      <c r="O50" s="28">
        <f>N50/$N$71</f>
        <v>1.752291967007042E-4</v>
      </c>
      <c r="R50" s="20"/>
    </row>
    <row r="51" spans="1:18" x14ac:dyDescent="0.25">
      <c r="A51" s="27">
        <f t="shared" si="0"/>
        <v>36</v>
      </c>
      <c r="B51" s="12" t="s">
        <v>17</v>
      </c>
      <c r="C51" s="13" t="s">
        <v>18</v>
      </c>
      <c r="D51" s="14" t="s">
        <v>14</v>
      </c>
      <c r="E51" s="14" t="s">
        <v>14</v>
      </c>
      <c r="F51" s="15" t="s">
        <v>14</v>
      </c>
      <c r="G51" s="16">
        <f>VLOOKUP(B51,[2]Brokers!$B$7:$H$61,7,0)</f>
        <v>4185068.91</v>
      </c>
      <c r="H51" s="16">
        <v>0</v>
      </c>
      <c r="I51" s="16">
        <f>VLOOKUP(B51,[2]Brokers!$B$7:$M$61,12,0)</f>
        <v>0</v>
      </c>
      <c r="J51" s="16">
        <f>VLOOKUP(B51,[2]Brokers!$B$7:$R$61,17,0)</f>
        <v>0</v>
      </c>
      <c r="K51" s="16">
        <f>VLOOKUP(B51,[2]Brokers!$B$7:$W$61,22,0)</f>
        <v>1653770</v>
      </c>
      <c r="L51" s="16">
        <f>VLOOKUP(B51,[2]Brokers!$B$7:$AB$61,27,0)</f>
        <v>0</v>
      </c>
      <c r="M51" s="24">
        <f>VLOOKUP(B51,[2]Brokers!$B$7:$AD$61,29,0)</f>
        <v>5838838.9100000001</v>
      </c>
      <c r="N51" s="24">
        <v>138358661.13999999</v>
      </c>
      <c r="O51" s="28">
        <f>N51/$N$71</f>
        <v>1.7430274681711088E-4</v>
      </c>
      <c r="R51" s="20"/>
    </row>
    <row r="52" spans="1:18" x14ac:dyDescent="0.25">
      <c r="A52" s="27">
        <f t="shared" si="0"/>
        <v>37</v>
      </c>
      <c r="B52" s="12" t="s">
        <v>61</v>
      </c>
      <c r="C52" s="13" t="s">
        <v>62</v>
      </c>
      <c r="D52" s="14" t="s">
        <v>14</v>
      </c>
      <c r="E52" s="15"/>
      <c r="F52" s="15"/>
      <c r="G52" s="16">
        <f>VLOOKUP(B52,[2]Brokers!$B$7:$H$61,7,0)</f>
        <v>7360432</v>
      </c>
      <c r="H52" s="16">
        <v>0</v>
      </c>
      <c r="I52" s="16">
        <f>VLOOKUP(B52,[2]Brokers!$B$7:$M$61,12,0)</f>
        <v>0</v>
      </c>
      <c r="J52" s="16">
        <f>VLOOKUP(B52,[2]Brokers!$B$7:$R$61,17,0)</f>
        <v>7880100</v>
      </c>
      <c r="K52" s="16">
        <f>VLOOKUP(B52,[2]Brokers!$B$7:$W$61,22,0)</f>
        <v>12038950</v>
      </c>
      <c r="L52" s="16">
        <f>VLOOKUP(B52,[2]Brokers!$B$7:$AB$61,27,0)</f>
        <v>0</v>
      </c>
      <c r="M52" s="24">
        <f>VLOOKUP(B52,[2]Brokers!$B$7:$AD$61,29,0)</f>
        <v>27279482</v>
      </c>
      <c r="N52" s="24">
        <v>127483429.98999999</v>
      </c>
      <c r="O52" s="28">
        <f>N52/$N$71</f>
        <v>1.6060224808362041E-4</v>
      </c>
      <c r="R52" s="20"/>
    </row>
    <row r="53" spans="1:18" x14ac:dyDescent="0.25">
      <c r="A53" s="27">
        <f t="shared" si="0"/>
        <v>38</v>
      </c>
      <c r="B53" s="12" t="s">
        <v>45</v>
      </c>
      <c r="C53" s="13" t="s">
        <v>46</v>
      </c>
      <c r="D53" s="14" t="s">
        <v>14</v>
      </c>
      <c r="E53" s="15"/>
      <c r="F53" s="15"/>
      <c r="G53" s="16">
        <f>VLOOKUP(B53,[2]Brokers!$B$7:$H$61,7,0)</f>
        <v>4365623.5999999996</v>
      </c>
      <c r="H53" s="16">
        <v>0</v>
      </c>
      <c r="I53" s="16">
        <f>VLOOKUP(B53,[2]Brokers!$B$7:$M$61,12,0)</f>
        <v>0</v>
      </c>
      <c r="J53" s="16">
        <f>VLOOKUP(B53,[2]Brokers!$B$7:$R$61,17,0)</f>
        <v>750000</v>
      </c>
      <c r="K53" s="16">
        <f>VLOOKUP(B53,[2]Brokers!$B$7:$W$61,22,0)</f>
        <v>14489220</v>
      </c>
      <c r="L53" s="16">
        <f>VLOOKUP(B53,[2]Brokers!$B$7:$AB$61,27,0)</f>
        <v>0</v>
      </c>
      <c r="M53" s="24">
        <f>VLOOKUP(B53,[2]Brokers!$B$7:$AD$61,29,0)</f>
        <v>19604843.600000001</v>
      </c>
      <c r="N53" s="24">
        <v>96790531.360000014</v>
      </c>
      <c r="O53" s="28">
        <f>N53/$N$71</f>
        <v>1.219356659202182E-4</v>
      </c>
      <c r="R53" s="20"/>
    </row>
    <row r="54" spans="1:18" x14ac:dyDescent="0.25">
      <c r="A54" s="27">
        <f t="shared" si="0"/>
        <v>39</v>
      </c>
      <c r="B54" s="12" t="s">
        <v>107</v>
      </c>
      <c r="C54" s="13" t="s">
        <v>108</v>
      </c>
      <c r="D54" s="14" t="s">
        <v>14</v>
      </c>
      <c r="E54" s="15"/>
      <c r="F54" s="15"/>
      <c r="G54" s="16">
        <f>VLOOKUP(B54,[2]Brokers!$B$7:$H$61,7,0)</f>
        <v>6411456.5</v>
      </c>
      <c r="H54" s="16">
        <v>0</v>
      </c>
      <c r="I54" s="16">
        <f>VLOOKUP(B54,[2]Brokers!$B$7:$M$61,12,0)</f>
        <v>0</v>
      </c>
      <c r="J54" s="16">
        <f>VLOOKUP(B54,[2]Brokers!$B$7:$R$61,17,0)</f>
        <v>300000</v>
      </c>
      <c r="K54" s="16">
        <f>VLOOKUP(B54,[2]Brokers!$B$7:$W$61,22,0)</f>
        <v>1787110</v>
      </c>
      <c r="L54" s="16">
        <f>VLOOKUP(B54,[2]Brokers!$B$7:$AB$61,27,0)</f>
        <v>0</v>
      </c>
      <c r="M54" s="24">
        <f>VLOOKUP(B54,[2]Brokers!$B$7:$AD$61,29,0)</f>
        <v>8498566.5</v>
      </c>
      <c r="N54" s="24">
        <v>72414295</v>
      </c>
      <c r="O54" s="28">
        <f>N54/$N$71</f>
        <v>9.1226746654861281E-5</v>
      </c>
      <c r="R54" s="20"/>
    </row>
    <row r="55" spans="1:18" x14ac:dyDescent="0.25">
      <c r="A55" s="27">
        <f t="shared" si="0"/>
        <v>40</v>
      </c>
      <c r="B55" s="12" t="s">
        <v>49</v>
      </c>
      <c r="C55" s="13" t="s">
        <v>50</v>
      </c>
      <c r="D55" s="14" t="s">
        <v>14</v>
      </c>
      <c r="E55" s="15"/>
      <c r="F55" s="15"/>
      <c r="G55" s="16">
        <f>VLOOKUP(B55,[2]Brokers!$B$7:$H$61,7,0)</f>
        <v>0</v>
      </c>
      <c r="H55" s="16">
        <v>0</v>
      </c>
      <c r="I55" s="16">
        <f>VLOOKUP(B55,[2]Brokers!$B$7:$M$61,12,0)</f>
        <v>0</v>
      </c>
      <c r="J55" s="16">
        <f>VLOOKUP(B55,[2]Brokers!$B$7:$R$61,17,0)</f>
        <v>71250</v>
      </c>
      <c r="K55" s="16">
        <f>VLOOKUP(B55,[2]Brokers!$B$7:$W$61,22,0)</f>
        <v>3405480</v>
      </c>
      <c r="L55" s="16">
        <f>VLOOKUP(B55,[2]Brokers!$B$7:$AB$61,27,0)</f>
        <v>0</v>
      </c>
      <c r="M55" s="24">
        <f>VLOOKUP(B55,[2]Brokers!$B$7:$AD$61,29,0)</f>
        <v>3476730</v>
      </c>
      <c r="N55" s="24">
        <v>65614543.170000002</v>
      </c>
      <c r="O55" s="28">
        <f>N55/$N$71</f>
        <v>8.26604927472407E-5</v>
      </c>
      <c r="R55" s="20"/>
    </row>
    <row r="56" spans="1:18" s="18" customFormat="1" x14ac:dyDescent="0.25">
      <c r="A56" s="27">
        <f t="shared" si="0"/>
        <v>41</v>
      </c>
      <c r="B56" s="12" t="s">
        <v>92</v>
      </c>
      <c r="C56" s="13" t="s">
        <v>93</v>
      </c>
      <c r="D56" s="14" t="s">
        <v>14</v>
      </c>
      <c r="E56" s="15"/>
      <c r="F56" s="15"/>
      <c r="G56" s="16">
        <f>VLOOKUP(B56,[2]Brokers!$B$7:$H$61,7,0)</f>
        <v>0</v>
      </c>
      <c r="H56" s="16">
        <v>0</v>
      </c>
      <c r="I56" s="16">
        <f>VLOOKUP(B56,[2]Brokers!$B$7:$M$61,12,0)</f>
        <v>0</v>
      </c>
      <c r="J56" s="16">
        <f>VLOOKUP(B56,[2]Brokers!$B$7:$R$61,17,0)</f>
        <v>0</v>
      </c>
      <c r="K56" s="16">
        <f>VLOOKUP(B56,[2]Brokers!$B$7:$W$61,22,0)</f>
        <v>0</v>
      </c>
      <c r="L56" s="16">
        <f>VLOOKUP(B56,[2]Brokers!$B$7:$AB$61,27,0)</f>
        <v>0</v>
      </c>
      <c r="M56" s="24">
        <f>VLOOKUP(B56,[2]Brokers!$B$7:$AD$61,29,0)</f>
        <v>0</v>
      </c>
      <c r="N56" s="24">
        <v>42485653.460000001</v>
      </c>
      <c r="O56" s="28">
        <f>N56/$N$71</f>
        <v>5.3522967318285022E-5</v>
      </c>
      <c r="P56" s="17"/>
      <c r="R56" s="20"/>
    </row>
    <row r="57" spans="1:18" x14ac:dyDescent="0.25">
      <c r="A57" s="27">
        <f t="shared" si="0"/>
        <v>42</v>
      </c>
      <c r="B57" s="12" t="s">
        <v>63</v>
      </c>
      <c r="C57" s="13" t="s">
        <v>64</v>
      </c>
      <c r="D57" s="14" t="s">
        <v>14</v>
      </c>
      <c r="E57" s="15"/>
      <c r="F57" s="15"/>
      <c r="G57" s="16">
        <f>VLOOKUP(B57,[2]Brokers!$B$7:$H$61,7,0)</f>
        <v>8891253.5</v>
      </c>
      <c r="H57" s="16">
        <v>0</v>
      </c>
      <c r="I57" s="16">
        <f>VLOOKUP(B57,[2]Brokers!$B$7:$M$61,12,0)</f>
        <v>0</v>
      </c>
      <c r="J57" s="16">
        <f>VLOOKUP(B57,[2]Brokers!$B$7:$R$61,17,0)</f>
        <v>0</v>
      </c>
      <c r="K57" s="16">
        <f>VLOOKUP(B57,[2]Brokers!$B$7:$W$61,22,0)</f>
        <v>5320030</v>
      </c>
      <c r="L57" s="16">
        <f>VLOOKUP(B57,[2]Brokers!$B$7:$AB$61,27,0)</f>
        <v>0</v>
      </c>
      <c r="M57" s="24">
        <f>VLOOKUP(B57,[2]Brokers!$B$7:$AD$61,29,0)</f>
        <v>14211283.5</v>
      </c>
      <c r="N57" s="24">
        <v>40758280.769999996</v>
      </c>
      <c r="O57" s="28">
        <f>N57/$N$71</f>
        <v>5.1346841861713824E-5</v>
      </c>
      <c r="R57" s="20"/>
    </row>
    <row r="58" spans="1:18" x14ac:dyDescent="0.25">
      <c r="A58" s="27">
        <f t="shared" si="0"/>
        <v>43</v>
      </c>
      <c r="B58" s="12" t="s">
        <v>110</v>
      </c>
      <c r="C58" s="13" t="s">
        <v>109</v>
      </c>
      <c r="D58" s="14" t="s">
        <v>14</v>
      </c>
      <c r="E58" s="15"/>
      <c r="F58" s="15"/>
      <c r="G58" s="16">
        <f>VLOOKUP(B58,[2]Brokers!$B$7:$H$61,7,0)</f>
        <v>0</v>
      </c>
      <c r="H58" s="16">
        <v>0</v>
      </c>
      <c r="I58" s="16">
        <f>VLOOKUP(B58,[2]Brokers!$B$7:$M$61,12,0)</f>
        <v>0</v>
      </c>
      <c r="J58" s="16">
        <f>VLOOKUP(B58,[2]Brokers!$B$7:$R$61,17,0)</f>
        <v>0</v>
      </c>
      <c r="K58" s="16">
        <f>VLOOKUP(B58,[2]Brokers!$B$7:$W$61,22,0)</f>
        <v>0</v>
      </c>
      <c r="L58" s="16">
        <f>VLOOKUP(B58,[2]Brokers!$B$7:$AB$61,27,0)</f>
        <v>0</v>
      </c>
      <c r="M58" s="24">
        <f>VLOOKUP(B58,[2]Brokers!$B$7:$AD$61,29,0)</f>
        <v>0</v>
      </c>
      <c r="N58" s="24">
        <v>34934938.200000003</v>
      </c>
      <c r="O58" s="28">
        <f>N58/$N$71</f>
        <v>4.4010657793114405E-5</v>
      </c>
      <c r="R58" s="20"/>
    </row>
    <row r="59" spans="1:18" x14ac:dyDescent="0.25">
      <c r="A59" s="27">
        <f t="shared" si="0"/>
        <v>44</v>
      </c>
      <c r="B59" s="12" t="s">
        <v>47</v>
      </c>
      <c r="C59" s="13" t="s">
        <v>48</v>
      </c>
      <c r="D59" s="14" t="s">
        <v>14</v>
      </c>
      <c r="E59" s="15"/>
      <c r="F59" s="15"/>
      <c r="G59" s="16">
        <f>VLOOKUP(B59,[2]Brokers!$B$7:$H$61,7,0)</f>
        <v>1455139.59</v>
      </c>
      <c r="H59" s="16">
        <v>0</v>
      </c>
      <c r="I59" s="16">
        <f>VLOOKUP(B59,[2]Brokers!$B$7:$M$61,12,0)</f>
        <v>0</v>
      </c>
      <c r="J59" s="16">
        <f>VLOOKUP(B59,[2]Brokers!$B$7:$R$61,17,0)</f>
        <v>0</v>
      </c>
      <c r="K59" s="16">
        <f>VLOOKUP(B59,[2]Brokers!$B$7:$W$61,22,0)</f>
        <v>956390</v>
      </c>
      <c r="L59" s="16">
        <f>VLOOKUP(B59,[2]Brokers!$B$7:$AB$61,27,0)</f>
        <v>0</v>
      </c>
      <c r="M59" s="24">
        <f>VLOOKUP(B59,[2]Brokers!$B$7:$AD$61,29,0)</f>
        <v>2411529.59</v>
      </c>
      <c r="N59" s="24">
        <v>31980874.27</v>
      </c>
      <c r="O59" s="28">
        <f>N59/$N$71</f>
        <v>4.0289159962549683E-5</v>
      </c>
      <c r="R59" s="20"/>
    </row>
    <row r="60" spans="1:18" x14ac:dyDescent="0.25">
      <c r="A60" s="27">
        <f t="shared" si="0"/>
        <v>45</v>
      </c>
      <c r="B60" s="12" t="s">
        <v>122</v>
      </c>
      <c r="C60" s="13" t="s">
        <v>123</v>
      </c>
      <c r="D60" s="14" t="s">
        <v>14</v>
      </c>
      <c r="E60" s="15"/>
      <c r="F60" s="15"/>
      <c r="G60" s="16">
        <f>VLOOKUP(B60,[2]Brokers!$B$7:$H$61,7,0)</f>
        <v>1980743.6</v>
      </c>
      <c r="H60" s="16"/>
      <c r="I60" s="16">
        <f>VLOOKUP(B60,[2]Brokers!$B$7:$M$61,12,0)</f>
        <v>0</v>
      </c>
      <c r="J60" s="16">
        <f>VLOOKUP(B60,[2]Brokers!$B$7:$R$61,17,0)</f>
        <v>0</v>
      </c>
      <c r="K60" s="16">
        <f>VLOOKUP(B60,[2]Brokers!$B$7:$W$61,22,0)</f>
        <v>0</v>
      </c>
      <c r="L60" s="16">
        <f>VLOOKUP(B60,[2]Brokers!$B$7:$AB$61,27,0)</f>
        <v>0</v>
      </c>
      <c r="M60" s="24">
        <f>VLOOKUP(B60,[2]Brokers!$B$7:$AD$61,29,0)</f>
        <v>1980743.6</v>
      </c>
      <c r="N60" s="24">
        <v>26551021.57</v>
      </c>
      <c r="O60" s="28">
        <f>N60/$N$71</f>
        <v>3.3448690181878414E-5</v>
      </c>
      <c r="R60" s="20"/>
    </row>
    <row r="61" spans="1:18" x14ac:dyDescent="0.25">
      <c r="A61" s="27">
        <f t="shared" si="0"/>
        <v>46</v>
      </c>
      <c r="B61" s="12" t="s">
        <v>36</v>
      </c>
      <c r="C61" s="13" t="s">
        <v>37</v>
      </c>
      <c r="D61" s="14" t="s">
        <v>14</v>
      </c>
      <c r="E61" s="15"/>
      <c r="F61" s="15"/>
      <c r="G61" s="16">
        <f>VLOOKUP(B61,[2]Brokers!$B$7:$H$61,7,0)</f>
        <v>0</v>
      </c>
      <c r="H61" s="16">
        <v>0</v>
      </c>
      <c r="I61" s="16">
        <f>VLOOKUP(B61,[2]Brokers!$B$7:$M$61,12,0)</f>
        <v>0</v>
      </c>
      <c r="J61" s="16">
        <f>VLOOKUP(B61,[2]Brokers!$B$7:$R$61,17,0)</f>
        <v>0</v>
      </c>
      <c r="K61" s="16">
        <f>VLOOKUP(B61,[2]Brokers!$B$7:$W$61,22,0)</f>
        <v>0</v>
      </c>
      <c r="L61" s="16">
        <f>VLOOKUP(B61,[2]Brokers!$B$7:$AB$61,27,0)</f>
        <v>0</v>
      </c>
      <c r="M61" s="24">
        <f>VLOOKUP(B61,[2]Brokers!$B$7:$AD$61,29,0)</f>
        <v>0</v>
      </c>
      <c r="N61" s="24">
        <v>18727201.039999999</v>
      </c>
      <c r="O61" s="28">
        <f>N61/$N$71</f>
        <v>2.3592325587520178E-5</v>
      </c>
      <c r="R61" s="20"/>
    </row>
    <row r="62" spans="1:18" x14ac:dyDescent="0.25">
      <c r="A62" s="27">
        <v>47</v>
      </c>
      <c r="B62" s="12" t="s">
        <v>81</v>
      </c>
      <c r="C62" s="13" t="s">
        <v>82</v>
      </c>
      <c r="D62" s="14" t="s">
        <v>14</v>
      </c>
      <c r="E62" s="15"/>
      <c r="F62" s="15"/>
      <c r="G62" s="16">
        <f>VLOOKUP(B62,[2]Brokers!$B$7:$H$61,7,0)</f>
        <v>0</v>
      </c>
      <c r="H62" s="16">
        <v>0</v>
      </c>
      <c r="I62" s="16">
        <f>VLOOKUP(B62,[2]Brokers!$B$7:$M$61,12,0)</f>
        <v>0</v>
      </c>
      <c r="J62" s="16">
        <f>VLOOKUP(B62,[2]Brokers!$B$7:$R$61,17,0)</f>
        <v>994500</v>
      </c>
      <c r="K62" s="16">
        <f>VLOOKUP(B62,[2]Brokers!$B$7:$W$61,22,0)</f>
        <v>1593590</v>
      </c>
      <c r="L62" s="16">
        <f>VLOOKUP(B62,[2]Brokers!$B$7:$AB$61,27,0)</f>
        <v>0</v>
      </c>
      <c r="M62" s="24">
        <f>VLOOKUP(B62,[2]Brokers!$B$7:$AD$61,29,0)</f>
        <v>2588090</v>
      </c>
      <c r="N62" s="24">
        <v>14717785</v>
      </c>
      <c r="O62" s="28">
        <f>N62/$N$71</f>
        <v>1.854130656820891E-5</v>
      </c>
      <c r="R62" s="20"/>
    </row>
    <row r="63" spans="1:18" x14ac:dyDescent="0.25">
      <c r="A63" s="27">
        <v>48</v>
      </c>
      <c r="B63" s="12" t="s">
        <v>57</v>
      </c>
      <c r="C63" s="13" t="s">
        <v>58</v>
      </c>
      <c r="D63" s="14" t="s">
        <v>14</v>
      </c>
      <c r="E63" s="15" t="s">
        <v>14</v>
      </c>
      <c r="F63" s="15" t="s">
        <v>14</v>
      </c>
      <c r="G63" s="16">
        <f>VLOOKUP(B63,[2]Brokers!$B$7:$H$61,7,0)</f>
        <v>0</v>
      </c>
      <c r="H63" s="16">
        <v>0</v>
      </c>
      <c r="I63" s="16">
        <f>VLOOKUP(B63,[2]Brokers!$B$7:$M$61,12,0)</f>
        <v>0</v>
      </c>
      <c r="J63" s="16">
        <f>VLOOKUP(B63,[2]Brokers!$B$7:$R$61,17,0)</f>
        <v>0</v>
      </c>
      <c r="K63" s="16">
        <f>VLOOKUP(B63,[2]Brokers!$B$7:$W$61,22,0)</f>
        <v>0</v>
      </c>
      <c r="L63" s="16">
        <f>VLOOKUP(B63,[2]Brokers!$B$7:$AB$61,27,0)</f>
        <v>0</v>
      </c>
      <c r="M63" s="24">
        <f>VLOOKUP(B63,[2]Brokers!$B$7:$AD$61,29,0)</f>
        <v>0</v>
      </c>
      <c r="N63" s="24">
        <v>14321420.199999999</v>
      </c>
      <c r="O63" s="28">
        <f>N63/$N$71</f>
        <v>1.8041970474520433E-5</v>
      </c>
      <c r="R63" s="20"/>
    </row>
    <row r="64" spans="1:18" x14ac:dyDescent="0.25">
      <c r="A64" s="27">
        <v>49</v>
      </c>
      <c r="B64" s="12" t="s">
        <v>69</v>
      </c>
      <c r="C64" s="13" t="s">
        <v>70</v>
      </c>
      <c r="D64" s="14" t="s">
        <v>14</v>
      </c>
      <c r="E64" s="15"/>
      <c r="F64" s="15"/>
      <c r="G64" s="16">
        <f>VLOOKUP(B64,[2]Brokers!$B$7:$H$61,7,0)</f>
        <v>4663837.8</v>
      </c>
      <c r="H64" s="16">
        <v>0</v>
      </c>
      <c r="I64" s="16">
        <f>VLOOKUP(B64,[2]Brokers!$B$7:$M$61,12,0)</f>
        <v>0</v>
      </c>
      <c r="J64" s="16">
        <f>VLOOKUP(B64,[2]Brokers!$B$7:$R$61,17,0)</f>
        <v>0</v>
      </c>
      <c r="K64" s="16">
        <f>VLOOKUP(B64,[2]Brokers!$B$7:$W$61,22,0)</f>
        <v>2502780</v>
      </c>
      <c r="L64" s="16">
        <f>VLOOKUP(B64,[2]Brokers!$B$7:$AB$61,27,0)</f>
        <v>0</v>
      </c>
      <c r="M64" s="24">
        <f>VLOOKUP(B64,[2]Brokers!$B$7:$AD$61,29,0)</f>
        <v>7166617.7999999998</v>
      </c>
      <c r="N64" s="24">
        <v>7166617.7999999998</v>
      </c>
      <c r="O64" s="28">
        <f>N64/$N$71</f>
        <v>9.0284276939079408E-6</v>
      </c>
      <c r="R64" s="20"/>
    </row>
    <row r="65" spans="1:18" x14ac:dyDescent="0.25">
      <c r="A65" s="27">
        <v>50</v>
      </c>
      <c r="B65" s="12" t="s">
        <v>59</v>
      </c>
      <c r="C65" s="13" t="s">
        <v>60</v>
      </c>
      <c r="D65" s="14" t="s">
        <v>14</v>
      </c>
      <c r="E65" s="15"/>
      <c r="F65" s="15"/>
      <c r="G65" s="16">
        <f>VLOOKUP(B65,[2]Brokers!$B$7:$H$61,7,0)</f>
        <v>0</v>
      </c>
      <c r="H65" s="16">
        <v>0</v>
      </c>
      <c r="I65" s="16">
        <f>VLOOKUP(B65,[2]Brokers!$B$7:$M$61,12,0)</f>
        <v>0</v>
      </c>
      <c r="J65" s="16">
        <f>VLOOKUP(B65,[2]Brokers!$B$7:$R$61,17,0)</f>
        <v>0</v>
      </c>
      <c r="K65" s="16">
        <f>VLOOKUP(B65,[2]Brokers!$B$7:$W$61,22,0)</f>
        <v>0</v>
      </c>
      <c r="L65" s="16">
        <f>VLOOKUP(B65,[2]Brokers!$B$7:$AB$61,27,0)</f>
        <v>0</v>
      </c>
      <c r="M65" s="24">
        <f>VLOOKUP(B65,[2]Brokers!$B$7:$AD$61,29,0)</f>
        <v>0</v>
      </c>
      <c r="N65" s="24">
        <v>0</v>
      </c>
      <c r="O65" s="28">
        <f>N65/$N$71</f>
        <v>0</v>
      </c>
      <c r="R65" s="20"/>
    </row>
    <row r="66" spans="1:18" x14ac:dyDescent="0.25">
      <c r="A66" s="27">
        <v>51</v>
      </c>
      <c r="B66" s="12" t="s">
        <v>103</v>
      </c>
      <c r="C66" s="13" t="s">
        <v>113</v>
      </c>
      <c r="D66" s="14" t="s">
        <v>14</v>
      </c>
      <c r="E66" s="15"/>
      <c r="F66" s="15"/>
      <c r="G66" s="16">
        <f>VLOOKUP(B66,[2]Brokers!$B$7:$H$61,7,0)</f>
        <v>0</v>
      </c>
      <c r="H66" s="16">
        <v>0</v>
      </c>
      <c r="I66" s="16">
        <f>VLOOKUP(B66,[2]Brokers!$B$7:$M$61,12,0)</f>
        <v>0</v>
      </c>
      <c r="J66" s="16">
        <f>VLOOKUP(B66,[2]Brokers!$B$7:$R$61,17,0)</f>
        <v>0</v>
      </c>
      <c r="K66" s="16">
        <f>VLOOKUP(B66,[2]Brokers!$B$7:$W$61,22,0)</f>
        <v>0</v>
      </c>
      <c r="L66" s="16">
        <f>VLOOKUP(B66,[2]Brokers!$B$7:$AB$61,27,0)</f>
        <v>0</v>
      </c>
      <c r="M66" s="24">
        <f>VLOOKUP(B66,[2]Brokers!$B$7:$AD$61,29,0)</f>
        <v>0</v>
      </c>
      <c r="N66" s="24">
        <v>0</v>
      </c>
      <c r="O66" s="28">
        <f>N66/$N$71</f>
        <v>0</v>
      </c>
      <c r="R66" s="20"/>
    </row>
    <row r="67" spans="1:18" x14ac:dyDescent="0.25">
      <c r="A67" s="27">
        <v>52</v>
      </c>
      <c r="B67" s="12" t="s">
        <v>90</v>
      </c>
      <c r="C67" s="13" t="s">
        <v>91</v>
      </c>
      <c r="D67" s="14" t="s">
        <v>14</v>
      </c>
      <c r="E67" s="14"/>
      <c r="F67" s="15"/>
      <c r="G67" s="16">
        <f>VLOOKUP(B67,[2]Brokers!$B$7:$H$61,7,0)</f>
        <v>0</v>
      </c>
      <c r="H67" s="16">
        <v>0</v>
      </c>
      <c r="I67" s="16">
        <f>VLOOKUP(B67,[2]Brokers!$B$7:$M$61,12,0)</f>
        <v>0</v>
      </c>
      <c r="J67" s="16">
        <f>VLOOKUP(B67,[2]Brokers!$B$7:$R$61,17,0)</f>
        <v>0</v>
      </c>
      <c r="K67" s="16">
        <f>VLOOKUP(B67,[2]Brokers!$B$7:$W$61,22,0)</f>
        <v>0</v>
      </c>
      <c r="L67" s="16">
        <f>VLOOKUP(B67,[2]Brokers!$B$7:$AB$61,27,0)</f>
        <v>0</v>
      </c>
      <c r="M67" s="24">
        <f>VLOOKUP(B67,[2]Brokers!$B$7:$AD$61,29,0)</f>
        <v>0</v>
      </c>
      <c r="N67" s="24">
        <v>0</v>
      </c>
      <c r="O67" s="28">
        <f>N67/$N$71</f>
        <v>0</v>
      </c>
      <c r="R67" s="20"/>
    </row>
    <row r="68" spans="1:18" x14ac:dyDescent="0.25">
      <c r="A68" s="27">
        <v>53</v>
      </c>
      <c r="B68" s="12" t="s">
        <v>94</v>
      </c>
      <c r="C68" s="13" t="s">
        <v>106</v>
      </c>
      <c r="D68" s="14" t="s">
        <v>14</v>
      </c>
      <c r="E68" s="15"/>
      <c r="F68" s="15"/>
      <c r="G68" s="16">
        <f>VLOOKUP(B68,[2]Brokers!$B$7:$H$61,7,0)</f>
        <v>0</v>
      </c>
      <c r="H68" s="16">
        <v>0</v>
      </c>
      <c r="I68" s="16">
        <f>VLOOKUP(B68,[2]Brokers!$B$7:$M$61,12,0)</f>
        <v>0</v>
      </c>
      <c r="J68" s="16">
        <f>VLOOKUP(B68,[2]Brokers!$B$7:$R$61,17,0)</f>
        <v>0</v>
      </c>
      <c r="K68" s="16">
        <f>VLOOKUP(B68,[2]Brokers!$B$7:$W$61,22,0)</f>
        <v>0</v>
      </c>
      <c r="L68" s="16">
        <f>VLOOKUP(B68,[2]Brokers!$B$7:$AB$61,27,0)</f>
        <v>0</v>
      </c>
      <c r="M68" s="24">
        <f>VLOOKUP(B68,[2]Brokers!$B$7:$AD$61,29,0)</f>
        <v>0</v>
      </c>
      <c r="N68" s="24">
        <v>0</v>
      </c>
      <c r="O68" s="28">
        <f>N68/$N$71</f>
        <v>0</v>
      </c>
      <c r="R68" s="20"/>
    </row>
    <row r="69" spans="1:18" x14ac:dyDescent="0.25">
      <c r="A69" s="27">
        <v>54</v>
      </c>
      <c r="B69" s="12" t="s">
        <v>120</v>
      </c>
      <c r="C69" s="13" t="s">
        <v>74</v>
      </c>
      <c r="D69" s="14" t="s">
        <v>14</v>
      </c>
      <c r="E69" s="15"/>
      <c r="F69" s="15"/>
      <c r="G69" s="16">
        <f>VLOOKUP(B69,[2]Brokers!$B$7:$H$61,7,0)</f>
        <v>0</v>
      </c>
      <c r="H69" s="16"/>
      <c r="I69" s="16">
        <f>VLOOKUP(B69,[2]Brokers!$B$7:$M$61,12,0)</f>
        <v>0</v>
      </c>
      <c r="J69" s="16">
        <f>VLOOKUP(B69,[2]Brokers!$B$7:$R$61,17,0)</f>
        <v>0</v>
      </c>
      <c r="K69" s="16">
        <f>VLOOKUP(B69,[2]Brokers!$B$7:$W$61,22,0)</f>
        <v>0</v>
      </c>
      <c r="L69" s="16">
        <f>VLOOKUP(B69,[2]Brokers!$B$7:$AB$61,27,0)</f>
        <v>0</v>
      </c>
      <c r="M69" s="24">
        <f>VLOOKUP(B69,[2]Brokers!$B$7:$AD$61,29,0)</f>
        <v>0</v>
      </c>
      <c r="N69" s="24">
        <v>0</v>
      </c>
      <c r="O69" s="28">
        <f>N69/$N$71</f>
        <v>0</v>
      </c>
      <c r="R69" s="20"/>
    </row>
    <row r="70" spans="1:18" ht="13.5" customHeight="1" x14ac:dyDescent="0.25">
      <c r="A70" s="27">
        <v>55</v>
      </c>
      <c r="B70" s="12" t="s">
        <v>128</v>
      </c>
      <c r="C70" s="13" t="s">
        <v>129</v>
      </c>
      <c r="D70" s="14" t="s">
        <v>14</v>
      </c>
      <c r="E70" s="15"/>
      <c r="F70" s="15"/>
      <c r="G70" s="16">
        <f>VLOOKUP(B70,[2]Brokers!$B$7:$H$61,7,0)</f>
        <v>0</v>
      </c>
      <c r="H70" s="16"/>
      <c r="I70" s="16">
        <f>VLOOKUP(B70,[2]Brokers!$B$7:$M$61,12,0)</f>
        <v>0</v>
      </c>
      <c r="J70" s="16">
        <f>VLOOKUP(B70,[2]Brokers!$B$7:$R$61,17,0)</f>
        <v>0</v>
      </c>
      <c r="K70" s="16">
        <f>VLOOKUP(B70,[2]Brokers!$B$7:$W$61,22,0)</f>
        <v>0</v>
      </c>
      <c r="L70" s="16">
        <f>VLOOKUP(B70,[2]Brokers!$B$7:$AB$61,27,0)</f>
        <v>0</v>
      </c>
      <c r="M70" s="24">
        <f>VLOOKUP(B70,[2]Brokers!$B$7:$AD$61,29,0)</f>
        <v>0</v>
      </c>
      <c r="N70" s="24">
        <v>0</v>
      </c>
      <c r="O70" s="28">
        <f>N70/$N$71</f>
        <v>0</v>
      </c>
      <c r="R70" s="20"/>
    </row>
    <row r="71" spans="1:18" ht="16.5" customHeight="1" thickBot="1" x14ac:dyDescent="0.3">
      <c r="A71" s="60" t="s">
        <v>6</v>
      </c>
      <c r="B71" s="61"/>
      <c r="C71" s="62"/>
      <c r="D71" s="29">
        <f>COUNTA(D16:D70)</f>
        <v>55</v>
      </c>
      <c r="E71" s="29">
        <f>COUNTA(E16:E70)</f>
        <v>17</v>
      </c>
      <c r="F71" s="29">
        <f>COUNTA(F16:F70)</f>
        <v>13</v>
      </c>
      <c r="G71" s="34">
        <v>21222768047.68</v>
      </c>
      <c r="H71" s="30">
        <f t="shared" ref="H71:O71" si="1">SUM(H16:H70)</f>
        <v>0</v>
      </c>
      <c r="I71" s="34">
        <v>24785733998</v>
      </c>
      <c r="J71" s="34">
        <v>20100000000</v>
      </c>
      <c r="K71" s="34">
        <v>50853575000</v>
      </c>
      <c r="L71" s="34">
        <v>20000000000</v>
      </c>
      <c r="M71" s="37">
        <v>136962077045.67999</v>
      </c>
      <c r="N71" s="30">
        <f>SUM(N16:N70)</f>
        <v>793783595878.57996</v>
      </c>
      <c r="O71" s="31">
        <f t="shared" si="1"/>
        <v>0.99999999999999978</v>
      </c>
      <c r="P71" s="19"/>
    </row>
    <row r="72" spans="1:18" x14ac:dyDescent="0.25">
      <c r="G72" s="2" t="s">
        <v>126</v>
      </c>
      <c r="L72" s="20"/>
      <c r="M72" s="21"/>
      <c r="O72" s="20"/>
      <c r="P72" s="19"/>
    </row>
    <row r="73" spans="1:18" ht="27.6" customHeight="1" x14ac:dyDescent="0.25">
      <c r="B73" s="56" t="s">
        <v>97</v>
      </c>
      <c r="C73" s="56"/>
      <c r="D73" s="56"/>
      <c r="E73" s="56"/>
      <c r="F73" s="56"/>
      <c r="H73" s="22"/>
      <c r="I73" s="22"/>
      <c r="L73" s="20"/>
      <c r="M73" s="20"/>
      <c r="P73" s="19"/>
    </row>
    <row r="74" spans="1:18" ht="27.6" customHeight="1" x14ac:dyDescent="0.25">
      <c r="C74" s="57"/>
      <c r="D74" s="57"/>
      <c r="E74" s="57"/>
      <c r="F74" s="57"/>
      <c r="M74" s="20"/>
      <c r="N74" s="20"/>
      <c r="P74" s="19"/>
    </row>
    <row r="75" spans="1:18" x14ac:dyDescent="0.25">
      <c r="G75" s="33"/>
      <c r="I75" s="1"/>
      <c r="L75" s="1" t="s">
        <v>126</v>
      </c>
      <c r="M75" s="4"/>
      <c r="O75" s="19"/>
      <c r="P75" s="1"/>
    </row>
    <row r="76" spans="1:18" x14ac:dyDescent="0.25">
      <c r="N76" s="4"/>
      <c r="P76" s="19"/>
    </row>
    <row r="78" spans="1:18" x14ac:dyDescent="0.25">
      <c r="N78" s="35"/>
    </row>
    <row r="79" spans="1:18" x14ac:dyDescent="0.25">
      <c r="N79" s="35"/>
    </row>
    <row r="80" spans="1:18" x14ac:dyDescent="0.25">
      <c r="N80" s="35">
        <f>VLOOKUP(B16,[1]Brokers!$B$7:$H$61,7,0)</f>
        <v>1024725262.35</v>
      </c>
    </row>
    <row r="81" spans="14:14" x14ac:dyDescent="0.25">
      <c r="N81" s="36"/>
    </row>
    <row r="112" spans="12:12" x14ac:dyDescent="0.25">
      <c r="L112" s="4"/>
    </row>
    <row r="129" spans="13:13" x14ac:dyDescent="0.25">
      <c r="M129" s="20"/>
    </row>
  </sheetData>
  <autoFilter ref="A15:P71"/>
  <sortState ref="B16:O70">
    <sortCondition descending="1" ref="O16:O70"/>
  </sortState>
  <mergeCells count="16">
    <mergeCell ref="B73:F73"/>
    <mergeCell ref="C74:F74"/>
    <mergeCell ref="M14:M15"/>
    <mergeCell ref="J14:L14"/>
    <mergeCell ref="G14:I14"/>
    <mergeCell ref="A71:C71"/>
    <mergeCell ref="N14:N15"/>
    <mergeCell ref="O14:O15"/>
    <mergeCell ref="D9:L9"/>
    <mergeCell ref="L11:O11"/>
    <mergeCell ref="A12:A15"/>
    <mergeCell ref="B12:B15"/>
    <mergeCell ref="C12:C15"/>
    <mergeCell ref="D12:F14"/>
    <mergeCell ref="G12:M13"/>
    <mergeCell ref="N12:O13"/>
  </mergeCells>
  <pageMargins left="0.7" right="0.7" top="0.75" bottom="0.75" header="0.3" footer="0.3"/>
  <pageSetup paperSize="9" scale="42" fitToHeight="2" orientation="landscape" r:id="rId1"/>
  <rowBreaks count="1" manualBreakCount="1">
    <brk id="73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791"/>
  <sheetViews>
    <sheetView topLeftCell="A726" workbookViewId="0">
      <selection activeCell="F736" sqref="F736:F790"/>
    </sheetView>
  </sheetViews>
  <sheetFormatPr defaultRowHeight="15" x14ac:dyDescent="0.25"/>
  <cols>
    <col min="2" max="2" width="18.42578125" customWidth="1"/>
    <col min="4" max="4" width="24.85546875" customWidth="1"/>
    <col min="6" max="6" width="19.5703125" customWidth="1"/>
    <col min="8" max="8" width="29.28515625" customWidth="1"/>
    <col min="10" max="10" width="19" bestFit="1" customWidth="1"/>
    <col min="11" max="11" width="21.42578125" customWidth="1"/>
  </cols>
  <sheetData>
    <row r="2" spans="2:11" x14ac:dyDescent="0.25">
      <c r="B2">
        <v>3548165879.3899999</v>
      </c>
      <c r="D2">
        <v>125120364</v>
      </c>
      <c r="F2">
        <v>1500000</v>
      </c>
      <c r="H2">
        <v>3674786243.3899999</v>
      </c>
      <c r="K2">
        <v>3674786243.3899999</v>
      </c>
    </row>
    <row r="3" spans="2:11" x14ac:dyDescent="0.25">
      <c r="B3">
        <v>1262340769.47</v>
      </c>
      <c r="D3">
        <v>200000</v>
      </c>
      <c r="F3">
        <v>0</v>
      </c>
      <c r="H3">
        <v>1262540769.47</v>
      </c>
      <c r="K3">
        <v>1262540769.47</v>
      </c>
    </row>
    <row r="4" spans="2:11" x14ac:dyDescent="0.25">
      <c r="B4">
        <v>4328578056.3299999</v>
      </c>
      <c r="D4">
        <v>100059094.8</v>
      </c>
      <c r="F4">
        <v>0</v>
      </c>
      <c r="H4">
        <v>4428637151.1300001</v>
      </c>
      <c r="K4">
        <v>4428637151.1300001</v>
      </c>
    </row>
    <row r="5" spans="2:11" x14ac:dyDescent="0.25">
      <c r="B5">
        <v>567836191.84000003</v>
      </c>
      <c r="D5">
        <v>0</v>
      </c>
      <c r="F5">
        <v>0</v>
      </c>
      <c r="H5">
        <v>567836191.84000003</v>
      </c>
      <c r="K5">
        <v>567836191.84000003</v>
      </c>
    </row>
    <row r="6" spans="2:11" x14ac:dyDescent="0.25">
      <c r="B6">
        <v>1024725262.35</v>
      </c>
      <c r="D6">
        <v>58791698.170000002</v>
      </c>
      <c r="F6">
        <v>76283000000</v>
      </c>
      <c r="H6">
        <v>77366516960.520004</v>
      </c>
      <c r="K6">
        <v>77366516960.520004</v>
      </c>
    </row>
    <row r="7" spans="2:11" x14ac:dyDescent="0.25">
      <c r="B7">
        <v>275105717.72000003</v>
      </c>
      <c r="D7">
        <v>69700000</v>
      </c>
      <c r="F7">
        <v>0</v>
      </c>
      <c r="H7">
        <v>344805717.72000003</v>
      </c>
      <c r="K7">
        <v>344805717.72000003</v>
      </c>
    </row>
    <row r="8" spans="2:11" x14ac:dyDescent="0.25">
      <c r="B8">
        <v>17570715.5</v>
      </c>
      <c r="D8">
        <v>0</v>
      </c>
      <c r="F8">
        <v>0</v>
      </c>
      <c r="H8">
        <v>17570715.5</v>
      </c>
      <c r="K8">
        <v>17570715.5</v>
      </c>
    </row>
    <row r="9" spans="2:11" x14ac:dyDescent="0.25">
      <c r="B9">
        <v>597427.4</v>
      </c>
      <c r="D9">
        <v>0</v>
      </c>
      <c r="F9">
        <v>0</v>
      </c>
      <c r="H9">
        <v>597427.4</v>
      </c>
      <c r="K9">
        <v>597427.4</v>
      </c>
    </row>
    <row r="10" spans="2:11" x14ac:dyDescent="0.25">
      <c r="B10">
        <v>269176911.31999999</v>
      </c>
      <c r="D10">
        <v>1934106080</v>
      </c>
      <c r="F10">
        <v>5000000</v>
      </c>
      <c r="H10">
        <v>2208282991.3199997</v>
      </c>
      <c r="K10">
        <v>2208282991.3199997</v>
      </c>
    </row>
    <row r="11" spans="2:11" x14ac:dyDescent="0.25">
      <c r="B11">
        <v>408463268.96000004</v>
      </c>
      <c r="D11">
        <v>2176000</v>
      </c>
      <c r="F11">
        <v>24900000</v>
      </c>
      <c r="H11">
        <v>435539268.96000004</v>
      </c>
      <c r="K11">
        <v>435539268.96000004</v>
      </c>
    </row>
    <row r="12" spans="2:11" x14ac:dyDescent="0.25">
      <c r="B12">
        <v>6896562.0700000003</v>
      </c>
      <c r="D12">
        <v>240054400</v>
      </c>
      <c r="F12">
        <v>0</v>
      </c>
      <c r="H12">
        <v>246950962.06999999</v>
      </c>
      <c r="K12">
        <v>246950962.06999999</v>
      </c>
    </row>
    <row r="13" spans="2:11" x14ac:dyDescent="0.25">
      <c r="B13">
        <v>193654310.78</v>
      </c>
      <c r="D13">
        <v>7774352.4100000001</v>
      </c>
      <c r="F13">
        <v>0</v>
      </c>
      <c r="H13">
        <v>201428663.19</v>
      </c>
      <c r="K13">
        <v>201428663.19</v>
      </c>
    </row>
    <row r="14" spans="2:11" x14ac:dyDescent="0.25">
      <c r="B14">
        <v>91498793.909999996</v>
      </c>
      <c r="D14">
        <v>0</v>
      </c>
      <c r="F14">
        <v>0</v>
      </c>
      <c r="H14">
        <v>91498793.909999996</v>
      </c>
      <c r="K14">
        <v>91498793.909999996</v>
      </c>
    </row>
    <row r="15" spans="2:11" x14ac:dyDescent="0.25">
      <c r="B15">
        <v>46080983.390000001</v>
      </c>
      <c r="D15">
        <v>0</v>
      </c>
      <c r="F15">
        <v>0</v>
      </c>
      <c r="H15">
        <v>46080983.390000001</v>
      </c>
      <c r="K15">
        <v>46080983.390000001</v>
      </c>
    </row>
    <row r="16" spans="2:11" x14ac:dyDescent="0.25">
      <c r="B16">
        <v>24344220.800000001</v>
      </c>
      <c r="D16">
        <v>0</v>
      </c>
      <c r="F16">
        <v>0</v>
      </c>
      <c r="H16">
        <v>24344220.800000001</v>
      </c>
      <c r="K16">
        <v>24344220.800000001</v>
      </c>
    </row>
    <row r="17" spans="2:11" x14ac:dyDescent="0.25">
      <c r="B17">
        <v>361015677.35000002</v>
      </c>
      <c r="D17">
        <v>0</v>
      </c>
      <c r="F17">
        <v>0</v>
      </c>
      <c r="H17">
        <v>361015677.35000002</v>
      </c>
      <c r="K17">
        <v>361015677.35000002</v>
      </c>
    </row>
    <row r="18" spans="2:11" x14ac:dyDescent="0.25">
      <c r="B18">
        <v>69309528.180000007</v>
      </c>
      <c r="D18">
        <v>0</v>
      </c>
      <c r="F18">
        <v>0</v>
      </c>
      <c r="H18">
        <v>69309528.180000007</v>
      </c>
      <c r="K18">
        <v>69309528.180000007</v>
      </c>
    </row>
    <row r="19" spans="2:11" x14ac:dyDescent="0.25">
      <c r="B19">
        <v>0</v>
      </c>
      <c r="D19">
        <v>0</v>
      </c>
      <c r="F19">
        <v>0</v>
      </c>
      <c r="H19">
        <v>0</v>
      </c>
      <c r="K19">
        <v>0</v>
      </c>
    </row>
    <row r="20" spans="2:11" x14ac:dyDescent="0.25">
      <c r="B20">
        <v>141384210.93000001</v>
      </c>
      <c r="D20">
        <v>0</v>
      </c>
      <c r="F20">
        <v>0</v>
      </c>
      <c r="H20">
        <v>141384210.93000001</v>
      </c>
      <c r="K20">
        <v>141384210.93000001</v>
      </c>
    </row>
    <row r="21" spans="2:11" x14ac:dyDescent="0.25">
      <c r="B21">
        <v>1659456.5</v>
      </c>
      <c r="D21">
        <v>0</v>
      </c>
      <c r="F21">
        <v>0</v>
      </c>
      <c r="H21">
        <v>1659456.5</v>
      </c>
      <c r="K21">
        <v>1659456.5</v>
      </c>
    </row>
    <row r="22" spans="2:11" x14ac:dyDescent="0.25">
      <c r="B22">
        <v>10230420</v>
      </c>
      <c r="D22">
        <v>0</v>
      </c>
      <c r="F22">
        <v>76652400000</v>
      </c>
      <c r="H22">
        <v>76662630420</v>
      </c>
      <c r="K22">
        <v>76662630420</v>
      </c>
    </row>
    <row r="23" spans="2:11" x14ac:dyDescent="0.25">
      <c r="B23">
        <v>53146891.119999997</v>
      </c>
      <c r="D23">
        <v>3120500</v>
      </c>
      <c r="F23">
        <v>0</v>
      </c>
      <c r="H23">
        <v>56267391.119999997</v>
      </c>
      <c r="K23">
        <v>56267391.119999997</v>
      </c>
    </row>
    <row r="24" spans="2:11" x14ac:dyDescent="0.25">
      <c r="B24">
        <v>23946439.890000001</v>
      </c>
      <c r="D24">
        <v>0</v>
      </c>
      <c r="F24">
        <v>267100000</v>
      </c>
      <c r="H24">
        <v>291046439.88999999</v>
      </c>
      <c r="K24">
        <v>291046439.88999999</v>
      </c>
    </row>
    <row r="25" spans="2:11" x14ac:dyDescent="0.25">
      <c r="B25">
        <v>22292375.960000001</v>
      </c>
      <c r="D25">
        <v>122819034.8</v>
      </c>
      <c r="F25">
        <v>0</v>
      </c>
      <c r="H25">
        <v>145111410.75999999</v>
      </c>
      <c r="K25">
        <v>145111410.75999999</v>
      </c>
    </row>
    <row r="26" spans="2:11" x14ac:dyDescent="0.25">
      <c r="B26">
        <v>32473355.869999997</v>
      </c>
      <c r="D26">
        <v>1012000</v>
      </c>
      <c r="F26">
        <v>0</v>
      </c>
      <c r="H26">
        <v>33485355.869999997</v>
      </c>
      <c r="K26">
        <v>33485355.869999997</v>
      </c>
    </row>
    <row r="27" spans="2:11" x14ac:dyDescent="0.25">
      <c r="B27">
        <v>23222250.990000002</v>
      </c>
      <c r="D27" s="38">
        <f>SUM(D2:D26)</f>
        <v>2664933524.1800003</v>
      </c>
      <c r="F27">
        <v>0</v>
      </c>
      <c r="H27">
        <v>23222250.990000002</v>
      </c>
      <c r="K27">
        <v>23222250.990000002</v>
      </c>
    </row>
    <row r="28" spans="2:11" x14ac:dyDescent="0.25">
      <c r="B28">
        <v>0</v>
      </c>
      <c r="F28">
        <v>0</v>
      </c>
      <c r="H28">
        <v>0</v>
      </c>
      <c r="K28">
        <v>0</v>
      </c>
    </row>
    <row r="29" spans="2:11" x14ac:dyDescent="0.25">
      <c r="B29">
        <v>833752</v>
      </c>
      <c r="D29">
        <v>2664933524.1800003</v>
      </c>
      <c r="F29">
        <v>0</v>
      </c>
      <c r="H29">
        <v>833752</v>
      </c>
      <c r="K29">
        <v>833752</v>
      </c>
    </row>
    <row r="30" spans="2:11" x14ac:dyDescent="0.25">
      <c r="B30">
        <v>20299811.800000001</v>
      </c>
      <c r="D30" s="38">
        <v>2664933524.1799998</v>
      </c>
      <c r="F30">
        <v>0</v>
      </c>
      <c r="H30">
        <v>20299811.800000001</v>
      </c>
      <c r="K30">
        <v>20299811.800000001</v>
      </c>
    </row>
    <row r="31" spans="2:11" x14ac:dyDescent="0.25">
      <c r="B31">
        <v>1490064.89</v>
      </c>
      <c r="F31">
        <v>0</v>
      </c>
      <c r="H31">
        <v>1490064.89</v>
      </c>
      <c r="K31">
        <v>1490064.89</v>
      </c>
    </row>
    <row r="32" spans="2:11" x14ac:dyDescent="0.25">
      <c r="B32">
        <v>988000</v>
      </c>
      <c r="F32">
        <v>0</v>
      </c>
      <c r="H32">
        <v>988000</v>
      </c>
      <c r="K32">
        <v>988000</v>
      </c>
    </row>
    <row r="33" spans="2:11" x14ac:dyDescent="0.25">
      <c r="B33">
        <v>3089628.38</v>
      </c>
      <c r="F33">
        <v>0</v>
      </c>
      <c r="H33">
        <v>3089628.38</v>
      </c>
      <c r="K33">
        <v>3089628.38</v>
      </c>
    </row>
    <row r="34" spans="2:11" x14ac:dyDescent="0.25">
      <c r="B34">
        <v>33118255.390000001</v>
      </c>
      <c r="F34">
        <v>0</v>
      </c>
      <c r="H34">
        <v>33118255.390000001</v>
      </c>
      <c r="K34">
        <v>33118255.390000001</v>
      </c>
    </row>
    <row r="35" spans="2:11" x14ac:dyDescent="0.25">
      <c r="B35">
        <v>8761394.0999999996</v>
      </c>
      <c r="F35">
        <v>0</v>
      </c>
      <c r="H35">
        <v>8761394.0999999996</v>
      </c>
      <c r="K35">
        <v>8761394.0999999996</v>
      </c>
    </row>
    <row r="36" spans="2:11" x14ac:dyDescent="0.25">
      <c r="B36">
        <v>13766433</v>
      </c>
      <c r="F36">
        <v>1000000</v>
      </c>
      <c r="H36">
        <v>14766433</v>
      </c>
      <c r="K36">
        <v>14766433</v>
      </c>
    </row>
    <row r="37" spans="2:11" x14ac:dyDescent="0.25">
      <c r="B37">
        <v>0</v>
      </c>
      <c r="F37">
        <v>0</v>
      </c>
      <c r="H37">
        <v>0</v>
      </c>
      <c r="K37">
        <v>0</v>
      </c>
    </row>
    <row r="38" spans="2:11" x14ac:dyDescent="0.25">
      <c r="B38">
        <v>133990469.78</v>
      </c>
      <c r="F38">
        <v>0</v>
      </c>
      <c r="H38">
        <v>133990469.78</v>
      </c>
      <c r="K38">
        <v>133990469.78</v>
      </c>
    </row>
    <row r="39" spans="2:11" x14ac:dyDescent="0.25">
      <c r="B39">
        <v>1989838.77</v>
      </c>
      <c r="F39">
        <v>0</v>
      </c>
      <c r="H39">
        <v>1989838.77</v>
      </c>
      <c r="K39">
        <v>1989838.77</v>
      </c>
    </row>
    <row r="40" spans="2:11" x14ac:dyDescent="0.25">
      <c r="B40">
        <v>132217.37</v>
      </c>
      <c r="F40">
        <v>1000000</v>
      </c>
      <c r="H40">
        <v>1132217.3700000001</v>
      </c>
      <c r="K40">
        <v>1132217.3700000001</v>
      </c>
    </row>
    <row r="41" spans="2:11" x14ac:dyDescent="0.25">
      <c r="B41">
        <v>2026872</v>
      </c>
      <c r="F41">
        <v>0</v>
      </c>
      <c r="H41">
        <v>2026872</v>
      </c>
      <c r="K41">
        <v>2026872</v>
      </c>
    </row>
    <row r="42" spans="2:11" x14ac:dyDescent="0.25">
      <c r="B42">
        <v>8890184.8000000007</v>
      </c>
      <c r="F42">
        <v>500000</v>
      </c>
      <c r="H42">
        <v>9390184.8000000007</v>
      </c>
      <c r="K42">
        <v>9390184.8000000007</v>
      </c>
    </row>
    <row r="43" spans="2:11" x14ac:dyDescent="0.25">
      <c r="B43">
        <v>2529046</v>
      </c>
      <c r="H43">
        <v>2529046</v>
      </c>
      <c r="K43">
        <v>2529046</v>
      </c>
    </row>
    <row r="44" spans="2:11" x14ac:dyDescent="0.25">
      <c r="B44">
        <v>0</v>
      </c>
      <c r="F44" t="s">
        <v>126</v>
      </c>
      <c r="H44">
        <v>0</v>
      </c>
      <c r="K44">
        <v>0</v>
      </c>
    </row>
    <row r="45" spans="2:11" x14ac:dyDescent="0.25">
      <c r="B45">
        <v>53880.2</v>
      </c>
      <c r="F45">
        <f>SUM(F2:F44)</f>
        <v>153236400000</v>
      </c>
      <c r="H45">
        <v>53880.2</v>
      </c>
      <c r="K45">
        <v>53880.2</v>
      </c>
    </row>
    <row r="46" spans="2:11" x14ac:dyDescent="0.25">
      <c r="B46">
        <v>4491214.5</v>
      </c>
      <c r="H46">
        <v>4491214.5</v>
      </c>
      <c r="K46">
        <v>4491214.5</v>
      </c>
    </row>
    <row r="47" spans="2:11" x14ac:dyDescent="0.25">
      <c r="B47">
        <v>204013</v>
      </c>
      <c r="H47">
        <v>204013</v>
      </c>
      <c r="K47">
        <v>204013</v>
      </c>
    </row>
    <row r="48" spans="2:11" x14ac:dyDescent="0.25">
      <c r="B48">
        <v>0</v>
      </c>
      <c r="H48">
        <v>0</v>
      </c>
      <c r="K48">
        <v>0</v>
      </c>
    </row>
    <row r="49" spans="2:11" x14ac:dyDescent="0.25">
      <c r="B49">
        <v>0</v>
      </c>
      <c r="H49">
        <v>0</v>
      </c>
      <c r="K49">
        <v>0</v>
      </c>
    </row>
    <row r="50" spans="2:11" x14ac:dyDescent="0.25">
      <c r="B50">
        <v>0</v>
      </c>
      <c r="H50">
        <v>0</v>
      </c>
      <c r="K50">
        <v>0</v>
      </c>
    </row>
    <row r="51" spans="2:11" x14ac:dyDescent="0.25">
      <c r="B51">
        <v>7504645</v>
      </c>
      <c r="H51">
        <v>7504645</v>
      </c>
      <c r="K51">
        <v>7504645</v>
      </c>
    </row>
    <row r="52" spans="2:11" x14ac:dyDescent="0.25">
      <c r="B52" s="39">
        <f>SUM(B2:B51)</f>
        <v>13047875398.999998</v>
      </c>
      <c r="H52" t="s">
        <v>126</v>
      </c>
      <c r="K52">
        <f>SUM(K2:K51)</f>
        <v>168949208923.18002</v>
      </c>
    </row>
    <row r="53" spans="2:11" x14ac:dyDescent="0.25">
      <c r="H53">
        <f>SUM(H2:H52)</f>
        <v>168949208923.18002</v>
      </c>
    </row>
    <row r="54" spans="2:11" x14ac:dyDescent="0.25">
      <c r="D54">
        <v>410496525.34000003</v>
      </c>
    </row>
    <row r="55" spans="2:11" x14ac:dyDescent="0.25">
      <c r="D55">
        <v>1691106834.8499999</v>
      </c>
    </row>
    <row r="56" spans="2:11" x14ac:dyDescent="0.25">
      <c r="D56">
        <v>27129262</v>
      </c>
      <c r="H56">
        <v>57718386.879999995</v>
      </c>
    </row>
    <row r="57" spans="2:11" x14ac:dyDescent="0.25">
      <c r="D57">
        <v>1246040495.0999999</v>
      </c>
      <c r="H57">
        <v>41640238.600000001</v>
      </c>
    </row>
    <row r="58" spans="2:11" x14ac:dyDescent="0.25">
      <c r="D58">
        <v>1571495041.71</v>
      </c>
      <c r="H58">
        <v>400000</v>
      </c>
    </row>
    <row r="59" spans="2:11" x14ac:dyDescent="0.25">
      <c r="D59">
        <v>1173958953.2800002</v>
      </c>
      <c r="H59">
        <v>12000000</v>
      </c>
    </row>
    <row r="60" spans="2:11" x14ac:dyDescent="0.25">
      <c r="D60">
        <v>260723715.06999999</v>
      </c>
      <c r="H60">
        <v>54580862.880000003</v>
      </c>
    </row>
    <row r="61" spans="2:11" x14ac:dyDescent="0.25">
      <c r="D61">
        <v>2016407882.8</v>
      </c>
      <c r="H61">
        <v>5210360240</v>
      </c>
    </row>
    <row r="62" spans="2:11" x14ac:dyDescent="0.25">
      <c r="D62">
        <v>37235210.030000001</v>
      </c>
      <c r="H62">
        <v>23200000</v>
      </c>
    </row>
    <row r="63" spans="2:11" x14ac:dyDescent="0.25">
      <c r="D63">
        <v>12750428.710000001</v>
      </c>
      <c r="H63">
        <v>3917200</v>
      </c>
    </row>
    <row r="64" spans="2:11" x14ac:dyDescent="0.25">
      <c r="D64">
        <v>371464495.14999998</v>
      </c>
      <c r="H64">
        <v>2706239440</v>
      </c>
    </row>
    <row r="65" spans="4:8" x14ac:dyDescent="0.25">
      <c r="D65">
        <v>4278016.12</v>
      </c>
      <c r="H65">
        <v>0</v>
      </c>
    </row>
    <row r="66" spans="4:8" x14ac:dyDescent="0.25">
      <c r="D66">
        <v>155355778.91</v>
      </c>
      <c r="H66">
        <v>24470694</v>
      </c>
    </row>
    <row r="67" spans="4:8" x14ac:dyDescent="0.25">
      <c r="D67">
        <v>167061211.16</v>
      </c>
      <c r="H67">
        <v>245762840</v>
      </c>
    </row>
    <row r="68" spans="4:8" x14ac:dyDescent="0.25">
      <c r="D68">
        <v>119431624.01000001</v>
      </c>
      <c r="H68">
        <v>6366819.5999999996</v>
      </c>
    </row>
    <row r="69" spans="4:8" x14ac:dyDescent="0.25">
      <c r="D69">
        <v>164059531.84</v>
      </c>
      <c r="H69">
        <v>0</v>
      </c>
    </row>
    <row r="70" spans="4:8" x14ac:dyDescent="0.25">
      <c r="D70">
        <v>7207859.1200000001</v>
      </c>
      <c r="H70">
        <v>617870.88</v>
      </c>
    </row>
    <row r="71" spans="4:8" x14ac:dyDescent="0.25">
      <c r="D71">
        <v>72384182.770000011</v>
      </c>
      <c r="H71">
        <v>0</v>
      </c>
    </row>
    <row r="72" spans="4:8" x14ac:dyDescent="0.25">
      <c r="D72">
        <v>55274663.359999999</v>
      </c>
      <c r="H72">
        <v>0</v>
      </c>
    </row>
    <row r="73" spans="4:8" x14ac:dyDescent="0.25">
      <c r="D73">
        <v>0</v>
      </c>
      <c r="H73">
        <v>0</v>
      </c>
    </row>
    <row r="74" spans="4:8" x14ac:dyDescent="0.25">
      <c r="D74">
        <v>359397.18</v>
      </c>
      <c r="H74">
        <v>0</v>
      </c>
    </row>
    <row r="75" spans="4:8" x14ac:dyDescent="0.25">
      <c r="D75">
        <v>51607859.549999997</v>
      </c>
      <c r="H75">
        <v>0</v>
      </c>
    </row>
    <row r="76" spans="4:8" x14ac:dyDescent="0.25">
      <c r="D76">
        <v>56627597.969999999</v>
      </c>
      <c r="H76">
        <v>0</v>
      </c>
    </row>
    <row r="77" spans="4:8" x14ac:dyDescent="0.25">
      <c r="D77">
        <v>29704732.07</v>
      </c>
      <c r="H77">
        <v>0</v>
      </c>
    </row>
    <row r="78" spans="4:8" x14ac:dyDescent="0.25">
      <c r="D78">
        <v>19135110.670000002</v>
      </c>
      <c r="H78">
        <v>4368970</v>
      </c>
    </row>
    <row r="79" spans="4:8" x14ac:dyDescent="0.25">
      <c r="D79">
        <v>17297185.300000001</v>
      </c>
      <c r="H79">
        <v>3059952</v>
      </c>
    </row>
    <row r="80" spans="4:8" x14ac:dyDescent="0.25">
      <c r="D80">
        <v>7872055.5</v>
      </c>
      <c r="H80">
        <v>0</v>
      </c>
    </row>
    <row r="81" spans="4:8" x14ac:dyDescent="0.25">
      <c r="D81">
        <v>265514</v>
      </c>
      <c r="H81">
        <v>0</v>
      </c>
    </row>
    <row r="82" spans="4:8" x14ac:dyDescent="0.25">
      <c r="D82">
        <v>949828</v>
      </c>
      <c r="H82">
        <v>0</v>
      </c>
    </row>
    <row r="83" spans="4:8" x14ac:dyDescent="0.25">
      <c r="D83">
        <v>12768215.190000001</v>
      </c>
      <c r="H83">
        <v>0</v>
      </c>
    </row>
    <row r="84" spans="4:8" x14ac:dyDescent="0.25">
      <c r="D84">
        <v>114395538.01000001</v>
      </c>
      <c r="H84">
        <v>0</v>
      </c>
    </row>
    <row r="85" spans="4:8" x14ac:dyDescent="0.25">
      <c r="D85">
        <v>30598020.699999999</v>
      </c>
      <c r="H85">
        <v>0</v>
      </c>
    </row>
    <row r="86" spans="4:8" x14ac:dyDescent="0.25">
      <c r="D86">
        <v>38497707</v>
      </c>
      <c r="H86">
        <v>0</v>
      </c>
    </row>
    <row r="87" spans="4:8" x14ac:dyDescent="0.25">
      <c r="D87">
        <v>7697384.2400000002</v>
      </c>
      <c r="H87">
        <v>0</v>
      </c>
    </row>
    <row r="88" spans="4:8" x14ac:dyDescent="0.25">
      <c r="D88">
        <v>17000</v>
      </c>
      <c r="H88">
        <v>0</v>
      </c>
    </row>
    <row r="89" spans="4:8" x14ac:dyDescent="0.25">
      <c r="D89">
        <v>7257690.1299999999</v>
      </c>
      <c r="H89">
        <v>0</v>
      </c>
    </row>
    <row r="90" spans="4:8" x14ac:dyDescent="0.25">
      <c r="D90">
        <v>0</v>
      </c>
      <c r="H90">
        <v>0</v>
      </c>
    </row>
    <row r="91" spans="4:8" x14ac:dyDescent="0.25">
      <c r="D91">
        <v>2022775</v>
      </c>
      <c r="H91">
        <v>938868</v>
      </c>
    </row>
    <row r="92" spans="4:8" x14ac:dyDescent="0.25">
      <c r="D92">
        <v>2816090.24</v>
      </c>
      <c r="H92">
        <f>SUM(H56:H91)</f>
        <v>8395642382.8400002</v>
      </c>
    </row>
    <row r="93" spans="4:8" x14ac:dyDescent="0.25">
      <c r="D93">
        <v>6208044.1799999997</v>
      </c>
      <c r="H93" s="38">
        <v>8395642382.8400002</v>
      </c>
    </row>
    <row r="94" spans="4:8" x14ac:dyDescent="0.25">
      <c r="D94">
        <v>1334808</v>
      </c>
    </row>
    <row r="95" spans="4:8" x14ac:dyDescent="0.25">
      <c r="D95">
        <v>30434665</v>
      </c>
    </row>
    <row r="96" spans="4:8" x14ac:dyDescent="0.25">
      <c r="D96">
        <v>0</v>
      </c>
      <c r="H96" s="38">
        <v>14300000</v>
      </c>
    </row>
    <row r="97" spans="4:11" x14ac:dyDescent="0.25">
      <c r="D97">
        <v>2279457.77</v>
      </c>
      <c r="H97" s="38">
        <v>12800000</v>
      </c>
    </row>
    <row r="98" spans="4:11" x14ac:dyDescent="0.25">
      <c r="D98">
        <v>0</v>
      </c>
      <c r="H98" s="38">
        <v>200000</v>
      </c>
    </row>
    <row r="99" spans="4:11" x14ac:dyDescent="0.25">
      <c r="D99">
        <v>2716625.79</v>
      </c>
      <c r="H99" s="38">
        <v>1000000</v>
      </c>
    </row>
    <row r="100" spans="4:11" x14ac:dyDescent="0.25">
      <c r="D100">
        <v>1698600</v>
      </c>
      <c r="H100" s="38">
        <v>1500000</v>
      </c>
    </row>
    <row r="101" spans="4:11" x14ac:dyDescent="0.25">
      <c r="D101">
        <v>0</v>
      </c>
      <c r="H101" s="38">
        <v>18105300000</v>
      </c>
    </row>
    <row r="102" spans="4:11" x14ac:dyDescent="0.25">
      <c r="D102">
        <v>0</v>
      </c>
      <c r="H102" s="38">
        <v>81690700000</v>
      </c>
    </row>
    <row r="103" spans="4:11" x14ac:dyDescent="0.25">
      <c r="D103">
        <v>0</v>
      </c>
      <c r="H103" s="38">
        <v>15000000</v>
      </c>
      <c r="K103" s="38">
        <v>482514912.22000003</v>
      </c>
    </row>
    <row r="104" spans="4:11" x14ac:dyDescent="0.25">
      <c r="D104">
        <v>0</v>
      </c>
      <c r="H104" s="38">
        <v>0</v>
      </c>
      <c r="K104" s="38">
        <v>1745547073.4499998</v>
      </c>
    </row>
    <row r="105" spans="4:11" x14ac:dyDescent="0.25">
      <c r="D105">
        <v>0</v>
      </c>
      <c r="H105" s="38">
        <v>5000000</v>
      </c>
      <c r="K105" s="38">
        <v>27729262</v>
      </c>
    </row>
    <row r="106" spans="4:11" x14ac:dyDescent="0.25">
      <c r="D106">
        <v>0</v>
      </c>
      <c r="H106" s="38">
        <v>22200000</v>
      </c>
      <c r="K106" s="38">
        <v>1259040495.0999999</v>
      </c>
    </row>
    <row r="107" spans="4:11" x14ac:dyDescent="0.25">
      <c r="D107">
        <v>581.5</v>
      </c>
      <c r="H107" s="38">
        <v>7000000</v>
      </c>
      <c r="K107" s="38">
        <v>1627575904.5900002</v>
      </c>
    </row>
    <row r="108" spans="4:11" x14ac:dyDescent="0.25">
      <c r="D108" s="38">
        <f>SUM(D54:D107)</f>
        <v>10008424194.320004</v>
      </c>
      <c r="F108">
        <v>10008424194.32</v>
      </c>
      <c r="H108" s="38">
        <v>2400000</v>
      </c>
      <c r="K108" s="38">
        <v>24489619193.279999</v>
      </c>
    </row>
    <row r="109" spans="4:11" x14ac:dyDescent="0.25">
      <c r="H109" s="38">
        <v>0</v>
      </c>
      <c r="K109" s="38">
        <v>81974623715.070007</v>
      </c>
    </row>
    <row r="110" spans="4:11" x14ac:dyDescent="0.25">
      <c r="H110" s="38">
        <v>110000000</v>
      </c>
      <c r="K110" s="38">
        <v>2035325082.8</v>
      </c>
    </row>
    <row r="111" spans="4:11" x14ac:dyDescent="0.25">
      <c r="H111" s="38">
        <v>0</v>
      </c>
      <c r="K111" s="38">
        <v>2743474650.0299997</v>
      </c>
    </row>
    <row r="112" spans="4:11" x14ac:dyDescent="0.25">
      <c r="H112" s="38">
        <v>0</v>
      </c>
      <c r="K112" s="38">
        <v>17750428.710000001</v>
      </c>
    </row>
    <row r="113" spans="2:11" x14ac:dyDescent="0.25">
      <c r="H113" s="38">
        <v>0</v>
      </c>
      <c r="K113" s="38">
        <v>418135189.14999998</v>
      </c>
    </row>
    <row r="114" spans="2:11" x14ac:dyDescent="0.25">
      <c r="H114" s="38">
        <v>0</v>
      </c>
      <c r="K114" s="38">
        <v>257040856.12</v>
      </c>
    </row>
    <row r="115" spans="2:11" x14ac:dyDescent="0.25">
      <c r="H115" s="38">
        <v>0</v>
      </c>
      <c r="K115" s="38">
        <v>164122598.50999999</v>
      </c>
    </row>
    <row r="116" spans="2:11" x14ac:dyDescent="0.25">
      <c r="H116" s="38">
        <v>0</v>
      </c>
      <c r="K116" s="38">
        <v>167061211.16</v>
      </c>
    </row>
    <row r="117" spans="2:11" x14ac:dyDescent="0.25">
      <c r="H117" s="38">
        <v>0</v>
      </c>
      <c r="K117" s="38">
        <v>230049494.88999999</v>
      </c>
    </row>
    <row r="118" spans="2:11" x14ac:dyDescent="0.25">
      <c r="H118" s="38">
        <v>500000</v>
      </c>
      <c r="K118" s="38">
        <v>164059531.84</v>
      </c>
    </row>
    <row r="119" spans="2:11" x14ac:dyDescent="0.25">
      <c r="H119" s="38">
        <v>0</v>
      </c>
      <c r="K119" s="38">
        <v>7207859.1200000001</v>
      </c>
    </row>
    <row r="120" spans="2:11" x14ac:dyDescent="0.25">
      <c r="H120" s="38">
        <v>0</v>
      </c>
      <c r="K120" s="38">
        <v>72384182.770000011</v>
      </c>
    </row>
    <row r="121" spans="2:11" x14ac:dyDescent="0.25">
      <c r="H121" s="38">
        <v>0</v>
      </c>
      <c r="K121" s="38">
        <v>55274663.359999999</v>
      </c>
    </row>
    <row r="122" spans="2:11" x14ac:dyDescent="0.25">
      <c r="H122" s="38">
        <v>0</v>
      </c>
      <c r="K122" s="38">
        <v>0</v>
      </c>
    </row>
    <row r="123" spans="2:11" x14ac:dyDescent="0.25">
      <c r="H123" s="38">
        <v>0</v>
      </c>
      <c r="K123" s="38">
        <v>359397.18</v>
      </c>
    </row>
    <row r="124" spans="2:11" x14ac:dyDescent="0.25">
      <c r="H124" s="38">
        <v>0</v>
      </c>
      <c r="K124" s="38">
        <v>51607859.549999997</v>
      </c>
    </row>
    <row r="125" spans="2:11" x14ac:dyDescent="0.25">
      <c r="H125" s="38">
        <v>0</v>
      </c>
      <c r="K125" s="38">
        <v>61496567.969999999</v>
      </c>
    </row>
    <row r="126" spans="2:11" x14ac:dyDescent="0.25">
      <c r="H126" s="38">
        <v>0</v>
      </c>
      <c r="K126" s="38">
        <v>32764684.07</v>
      </c>
    </row>
    <row r="127" spans="2:11" x14ac:dyDescent="0.25">
      <c r="H127" s="38">
        <v>0</v>
      </c>
      <c r="K127" s="38">
        <v>19135110.670000002</v>
      </c>
    </row>
    <row r="128" spans="2:11" x14ac:dyDescent="0.25">
      <c r="B128" s="38">
        <v>24489619193.279999</v>
      </c>
      <c r="D128" s="38">
        <v>29262997221.549999</v>
      </c>
      <c r="F128" s="41">
        <f>B128+D128</f>
        <v>53752616414.830002</v>
      </c>
      <c r="H128" s="38">
        <v>0</v>
      </c>
      <c r="K128" s="38">
        <v>17297185.300000001</v>
      </c>
    </row>
    <row r="129" spans="2:11" x14ac:dyDescent="0.25">
      <c r="B129" s="38">
        <v>81974623715.070007</v>
      </c>
      <c r="D129" s="38">
        <v>9690867082.9300003</v>
      </c>
      <c r="F129" s="41">
        <f t="shared" ref="F129:F176" si="0">B129+D129</f>
        <v>91665490798</v>
      </c>
      <c r="H129" s="38">
        <v>10500000</v>
      </c>
      <c r="K129" s="38">
        <v>7872055.5</v>
      </c>
    </row>
    <row r="130" spans="2:11" x14ac:dyDescent="0.25">
      <c r="B130" s="38">
        <v>2035325082.8</v>
      </c>
      <c r="D130" s="38">
        <v>6629324563.5100002</v>
      </c>
      <c r="F130" s="41">
        <f t="shared" si="0"/>
        <v>8664649646.3099995</v>
      </c>
      <c r="H130" s="38">
        <v>0</v>
      </c>
      <c r="K130" s="38">
        <v>265514</v>
      </c>
    </row>
    <row r="131" spans="2:11" x14ac:dyDescent="0.25">
      <c r="B131" s="38">
        <v>2743474650.0299997</v>
      </c>
      <c r="D131" s="38">
        <v>6584765584.0799999</v>
      </c>
      <c r="F131" s="41">
        <f t="shared" si="0"/>
        <v>9328240234.1100006</v>
      </c>
      <c r="H131" s="38">
        <v>500000</v>
      </c>
      <c r="K131" s="38">
        <v>949828</v>
      </c>
    </row>
    <row r="132" spans="2:11" x14ac:dyDescent="0.25">
      <c r="B132" s="38">
        <v>17750428.710000001</v>
      </c>
      <c r="D132" s="38">
        <v>5541862758.1000004</v>
      </c>
      <c r="F132" s="41">
        <f t="shared" si="0"/>
        <v>5559613186.8100004</v>
      </c>
      <c r="H132" s="38">
        <v>0</v>
      </c>
      <c r="K132" s="38">
        <v>12768215.190000001</v>
      </c>
    </row>
    <row r="133" spans="2:11" x14ac:dyDescent="0.25">
      <c r="B133" s="38">
        <v>418135189.14999998</v>
      </c>
      <c r="D133" s="38">
        <v>3754961217.2199998</v>
      </c>
      <c r="F133" s="41">
        <f t="shared" si="0"/>
        <v>4173096406.3699999</v>
      </c>
      <c r="H133" s="38">
        <v>0</v>
      </c>
      <c r="K133" s="38">
        <v>114395538.01000001</v>
      </c>
    </row>
    <row r="134" spans="2:11" x14ac:dyDescent="0.25">
      <c r="B134" s="38">
        <v>257040856.12</v>
      </c>
      <c r="D134" s="38">
        <v>2714158045.4699998</v>
      </c>
      <c r="F134" s="41">
        <f t="shared" si="0"/>
        <v>2971198901.5899997</v>
      </c>
      <c r="H134" s="38">
        <v>1100000</v>
      </c>
      <c r="K134" s="38">
        <v>30598020.699999999</v>
      </c>
    </row>
    <row r="135" spans="2:11" x14ac:dyDescent="0.25">
      <c r="B135" s="38">
        <v>164122598.50999999</v>
      </c>
      <c r="D135" s="38">
        <v>2558802852.5500002</v>
      </c>
      <c r="F135" s="41">
        <f t="shared" si="0"/>
        <v>2722925451.0600004</v>
      </c>
      <c r="K135" s="38">
        <v>38497707</v>
      </c>
    </row>
    <row r="136" spans="2:11" x14ac:dyDescent="0.25">
      <c r="B136" s="38">
        <v>167061211.16</v>
      </c>
      <c r="D136" s="38">
        <v>2386860238.1300001</v>
      </c>
      <c r="F136" s="41">
        <f t="shared" si="0"/>
        <v>2553921449.29</v>
      </c>
      <c r="H136" s="41">
        <f>SUM(H96:H135)</f>
        <v>100000000000</v>
      </c>
      <c r="K136" s="38">
        <v>18197384.240000002</v>
      </c>
    </row>
    <row r="137" spans="2:11" x14ac:dyDescent="0.25">
      <c r="B137" s="38">
        <v>230049494.88999999</v>
      </c>
      <c r="D137" s="38">
        <v>1172812714.72</v>
      </c>
      <c r="F137" s="41">
        <f t="shared" si="0"/>
        <v>1402862209.6100001</v>
      </c>
      <c r="K137" s="38">
        <v>17000</v>
      </c>
    </row>
    <row r="138" spans="2:11" x14ac:dyDescent="0.25">
      <c r="B138" s="38">
        <v>164059531.84</v>
      </c>
      <c r="D138" s="38">
        <v>1108068604.9400001</v>
      </c>
      <c r="F138" s="41">
        <f t="shared" si="0"/>
        <v>1272128136.78</v>
      </c>
      <c r="H138">
        <v>100000000000</v>
      </c>
      <c r="K138" s="38">
        <v>8696558.129999999</v>
      </c>
    </row>
    <row r="139" spans="2:11" x14ac:dyDescent="0.25">
      <c r="B139" s="38">
        <v>7207859.1200000001</v>
      </c>
      <c r="D139" s="38">
        <v>1025544734.99</v>
      </c>
      <c r="F139" s="41">
        <f t="shared" si="0"/>
        <v>1032752594.11</v>
      </c>
      <c r="K139" s="38">
        <v>0</v>
      </c>
    </row>
    <row r="140" spans="2:11" x14ac:dyDescent="0.25">
      <c r="B140" s="38">
        <v>72384182.770000011</v>
      </c>
      <c r="D140" s="38">
        <v>778395816.02999997</v>
      </c>
      <c r="F140" s="41">
        <f t="shared" si="0"/>
        <v>850779998.79999995</v>
      </c>
      <c r="H140">
        <v>100000000000</v>
      </c>
      <c r="K140" s="38">
        <v>2022775</v>
      </c>
    </row>
    <row r="141" spans="2:11" x14ac:dyDescent="0.25">
      <c r="B141" s="38">
        <v>55274663.359999999</v>
      </c>
      <c r="D141" s="38">
        <v>766725250.09000003</v>
      </c>
      <c r="F141" s="41">
        <f t="shared" si="0"/>
        <v>821999913.45000005</v>
      </c>
      <c r="K141" s="38">
        <v>3916090.24</v>
      </c>
    </row>
    <row r="142" spans="2:11" x14ac:dyDescent="0.25">
      <c r="B142" s="38">
        <v>0</v>
      </c>
      <c r="D142" s="38">
        <v>691129434</v>
      </c>
      <c r="F142" s="41">
        <f t="shared" si="0"/>
        <v>691129434</v>
      </c>
      <c r="K142" s="38">
        <v>6208044.1799999997</v>
      </c>
    </row>
    <row r="143" spans="2:11" x14ac:dyDescent="0.25">
      <c r="B143" s="38">
        <v>359397.18</v>
      </c>
      <c r="D143" s="38">
        <v>636245852.29999995</v>
      </c>
      <c r="F143" s="41">
        <f t="shared" si="0"/>
        <v>636605249.4799999</v>
      </c>
      <c r="K143" s="38">
        <v>1334808</v>
      </c>
    </row>
    <row r="144" spans="2:11" x14ac:dyDescent="0.25">
      <c r="B144" s="38">
        <v>51607859.549999997</v>
      </c>
      <c r="D144" s="38">
        <v>623446150.62</v>
      </c>
      <c r="F144" s="41">
        <f t="shared" si="0"/>
        <v>675054010.16999996</v>
      </c>
      <c r="K144" s="38">
        <v>30434665</v>
      </c>
    </row>
    <row r="145" spans="2:11" x14ac:dyDescent="0.25">
      <c r="B145" s="38">
        <v>61496567.969999999</v>
      </c>
      <c r="D145" s="38">
        <v>396170002.57999998</v>
      </c>
      <c r="F145" s="41">
        <f t="shared" si="0"/>
        <v>457666570.54999995</v>
      </c>
      <c r="K145" s="38">
        <v>0</v>
      </c>
    </row>
    <row r="146" spans="2:11" x14ac:dyDescent="0.25">
      <c r="B146" s="38">
        <v>32764684.07</v>
      </c>
      <c r="D146" s="38">
        <v>364651428.18000001</v>
      </c>
      <c r="F146" s="41">
        <f t="shared" si="0"/>
        <v>397416112.25</v>
      </c>
      <c r="K146" s="38">
        <v>2279457.77</v>
      </c>
    </row>
    <row r="147" spans="2:11" x14ac:dyDescent="0.25">
      <c r="B147" s="38">
        <v>19135110.670000002</v>
      </c>
      <c r="D147" s="38">
        <v>217091892.62</v>
      </c>
      <c r="F147" s="41">
        <f t="shared" si="0"/>
        <v>236227003.29000002</v>
      </c>
      <c r="K147" s="38">
        <v>0</v>
      </c>
    </row>
    <row r="148" spans="2:11" x14ac:dyDescent="0.25">
      <c r="B148" s="38">
        <v>17297185.300000001</v>
      </c>
      <c r="D148" s="38">
        <v>174021766.41</v>
      </c>
      <c r="F148" s="41">
        <f t="shared" si="0"/>
        <v>191318951.71000001</v>
      </c>
      <c r="K148" s="38">
        <v>2716625.79</v>
      </c>
    </row>
    <row r="149" spans="2:11" x14ac:dyDescent="0.25">
      <c r="B149" s="38">
        <v>7872055.5</v>
      </c>
      <c r="D149" s="38">
        <v>173393027.19999999</v>
      </c>
      <c r="F149" s="41">
        <f t="shared" si="0"/>
        <v>181265082.69999999</v>
      </c>
      <c r="K149" s="38">
        <v>1698600</v>
      </c>
    </row>
    <row r="150" spans="2:11" x14ac:dyDescent="0.25">
      <c r="B150" s="38">
        <v>265514</v>
      </c>
      <c r="D150" s="38">
        <v>131506495.92</v>
      </c>
      <c r="F150" s="41">
        <f t="shared" si="0"/>
        <v>131772009.92</v>
      </c>
      <c r="K150" s="38">
        <v>0</v>
      </c>
    </row>
    <row r="151" spans="2:11" x14ac:dyDescent="0.25">
      <c r="B151" s="38">
        <v>949828</v>
      </c>
      <c r="D151" s="38">
        <v>125428349.38</v>
      </c>
      <c r="F151" s="41">
        <f t="shared" si="0"/>
        <v>126378177.38</v>
      </c>
      <c r="K151" s="38">
        <v>0</v>
      </c>
    </row>
    <row r="152" spans="2:11" x14ac:dyDescent="0.25">
      <c r="B152" s="38">
        <v>12768215.190000001</v>
      </c>
      <c r="D152" s="38">
        <v>106830869.09</v>
      </c>
      <c r="F152" s="41">
        <f t="shared" si="0"/>
        <v>119599084.28</v>
      </c>
      <c r="K152" s="38">
        <v>0</v>
      </c>
    </row>
    <row r="153" spans="2:11" x14ac:dyDescent="0.25">
      <c r="B153" s="38">
        <v>114395538.01000001</v>
      </c>
      <c r="D153" s="38">
        <v>96985783.569999993</v>
      </c>
      <c r="F153" s="41">
        <f t="shared" si="0"/>
        <v>211381321.57999998</v>
      </c>
      <c r="K153" s="38">
        <v>0</v>
      </c>
    </row>
    <row r="154" spans="2:11" x14ac:dyDescent="0.25">
      <c r="B154" s="38">
        <v>30598020.699999999</v>
      </c>
      <c r="D154" s="38">
        <v>87797469.480000004</v>
      </c>
      <c r="F154" s="41">
        <f t="shared" si="0"/>
        <v>118395490.18000001</v>
      </c>
      <c r="K154" s="38">
        <v>0</v>
      </c>
    </row>
    <row r="155" spans="2:11" x14ac:dyDescent="0.25">
      <c r="B155" s="38">
        <v>38497707</v>
      </c>
      <c r="D155" s="38">
        <v>83188423.599999994</v>
      </c>
      <c r="F155" s="41">
        <f t="shared" si="0"/>
        <v>121686130.59999999</v>
      </c>
      <c r="K155" s="38">
        <v>0</v>
      </c>
    </row>
    <row r="156" spans="2:11" x14ac:dyDescent="0.25">
      <c r="B156" s="38">
        <v>18197384.240000002</v>
      </c>
      <c r="D156" s="38">
        <v>80120580.200000003</v>
      </c>
      <c r="F156" s="41">
        <f t="shared" si="0"/>
        <v>98317964.439999998</v>
      </c>
      <c r="K156" s="38">
        <v>581.5</v>
      </c>
    </row>
    <row r="157" spans="2:11" x14ac:dyDescent="0.25">
      <c r="B157" s="38">
        <v>17000</v>
      </c>
      <c r="D157" s="38">
        <v>70554422.760000005</v>
      </c>
      <c r="F157" s="41">
        <f t="shared" si="0"/>
        <v>70571422.760000005</v>
      </c>
      <c r="K157" s="41">
        <f>SUM(K103:K156)</f>
        <v>118404066577.16</v>
      </c>
    </row>
    <row r="158" spans="2:11" x14ac:dyDescent="0.25">
      <c r="B158" s="38">
        <v>8696558.129999999</v>
      </c>
      <c r="D158" s="38">
        <v>59928039.109999999</v>
      </c>
      <c r="F158" s="41">
        <f t="shared" si="0"/>
        <v>68624597.239999995</v>
      </c>
    </row>
    <row r="159" spans="2:11" x14ac:dyDescent="0.25">
      <c r="B159" s="38">
        <v>0</v>
      </c>
      <c r="D159" s="38">
        <v>41342093.460000001</v>
      </c>
      <c r="F159" s="41">
        <f t="shared" si="0"/>
        <v>41342093.460000001</v>
      </c>
      <c r="K159">
        <v>118404066577.16</v>
      </c>
    </row>
    <row r="160" spans="2:11" x14ac:dyDescent="0.25">
      <c r="B160" s="38">
        <v>2022775</v>
      </c>
      <c r="D160" s="38">
        <v>41215843.130000003</v>
      </c>
      <c r="F160" s="41">
        <f t="shared" si="0"/>
        <v>43238618.130000003</v>
      </c>
    </row>
    <row r="161" spans="2:6" x14ac:dyDescent="0.25">
      <c r="B161" s="38">
        <v>3916090.24</v>
      </c>
      <c r="D161" s="38">
        <v>38466298.289999999</v>
      </c>
      <c r="F161" s="41">
        <f t="shared" si="0"/>
        <v>42382388.530000001</v>
      </c>
    </row>
    <row r="162" spans="2:6" x14ac:dyDescent="0.25">
      <c r="B162" s="38">
        <v>6208044.1799999997</v>
      </c>
      <c r="D162" s="38">
        <v>33601072.310000002</v>
      </c>
      <c r="F162" s="41">
        <f t="shared" si="0"/>
        <v>39809116.490000002</v>
      </c>
    </row>
    <row r="163" spans="2:6" x14ac:dyDescent="0.25">
      <c r="B163" s="38">
        <v>1334808</v>
      </c>
      <c r="D163" s="38">
        <v>33600130.200000003</v>
      </c>
      <c r="F163" s="41">
        <f t="shared" si="0"/>
        <v>34934938.200000003</v>
      </c>
    </row>
    <row r="164" spans="2:6" x14ac:dyDescent="0.25">
      <c r="B164" s="38">
        <v>30434665</v>
      </c>
      <c r="D164" s="38">
        <v>18750053.59</v>
      </c>
      <c r="F164" s="41">
        <f t="shared" si="0"/>
        <v>49184718.590000004</v>
      </c>
    </row>
    <row r="165" spans="2:6" x14ac:dyDescent="0.25">
      <c r="B165" s="38">
        <v>0</v>
      </c>
      <c r="D165" s="38">
        <v>18727201.039999999</v>
      </c>
      <c r="F165" s="41">
        <f t="shared" si="0"/>
        <v>18727201.039999999</v>
      </c>
    </row>
    <row r="166" spans="2:6" x14ac:dyDescent="0.25">
      <c r="B166" s="38">
        <v>2279457.77</v>
      </c>
      <c r="D166" s="38">
        <v>15349567.5</v>
      </c>
      <c r="F166" s="41">
        <f t="shared" si="0"/>
        <v>17629025.27</v>
      </c>
    </row>
    <row r="167" spans="2:6" x14ac:dyDescent="0.25">
      <c r="B167" s="38">
        <v>0</v>
      </c>
      <c r="D167" s="38">
        <v>14321420.199999999</v>
      </c>
      <c r="F167" s="41">
        <f t="shared" si="0"/>
        <v>14321420.199999999</v>
      </c>
    </row>
    <row r="168" spans="2:6" x14ac:dyDescent="0.25">
      <c r="B168" s="38">
        <v>2716625.79</v>
      </c>
      <c r="D168" s="38">
        <v>13931365</v>
      </c>
      <c r="F168" s="41">
        <f t="shared" si="0"/>
        <v>16647990.789999999</v>
      </c>
    </row>
    <row r="169" spans="2:6" x14ac:dyDescent="0.25">
      <c r="B169" s="38">
        <v>1698600</v>
      </c>
      <c r="D169" s="38">
        <v>7504645</v>
      </c>
      <c r="F169" s="41">
        <f t="shared" si="0"/>
        <v>9203245</v>
      </c>
    </row>
    <row r="170" spans="2:6" x14ac:dyDescent="0.25">
      <c r="B170" s="38">
        <v>0</v>
      </c>
      <c r="D170" s="38">
        <v>0</v>
      </c>
      <c r="F170" s="41">
        <f t="shared" si="0"/>
        <v>0</v>
      </c>
    </row>
    <row r="171" spans="2:6" x14ac:dyDescent="0.25">
      <c r="B171" s="38">
        <v>0</v>
      </c>
      <c r="D171" s="38">
        <v>0</v>
      </c>
      <c r="F171" s="41">
        <f t="shared" si="0"/>
        <v>0</v>
      </c>
    </row>
    <row r="172" spans="2:6" x14ac:dyDescent="0.25">
      <c r="B172" s="38">
        <v>0</v>
      </c>
      <c r="D172" s="38">
        <v>0</v>
      </c>
      <c r="F172" s="41">
        <f t="shared" si="0"/>
        <v>0</v>
      </c>
    </row>
    <row r="173" spans="2:6" x14ac:dyDescent="0.25">
      <c r="B173" s="38">
        <v>0</v>
      </c>
      <c r="D173" s="38">
        <v>0</v>
      </c>
      <c r="F173" s="41">
        <f t="shared" si="0"/>
        <v>0</v>
      </c>
    </row>
    <row r="174" spans="2:6" x14ac:dyDescent="0.25">
      <c r="B174" s="38">
        <v>0</v>
      </c>
      <c r="D174" s="38">
        <v>0</v>
      </c>
      <c r="F174" s="41">
        <f t="shared" si="0"/>
        <v>0</v>
      </c>
    </row>
    <row r="175" spans="2:6" x14ac:dyDescent="0.25">
      <c r="B175" s="38">
        <v>0</v>
      </c>
      <c r="D175" s="38">
        <v>0</v>
      </c>
      <c r="F175" s="41">
        <f t="shared" si="0"/>
        <v>0</v>
      </c>
    </row>
    <row r="176" spans="2:6" x14ac:dyDescent="0.25">
      <c r="B176" s="38">
        <v>581.5</v>
      </c>
      <c r="D176" s="38"/>
      <c r="F176" s="41">
        <f t="shared" si="0"/>
        <v>581.5</v>
      </c>
    </row>
    <row r="179" spans="4:6" x14ac:dyDescent="0.25">
      <c r="D179" s="38">
        <v>1007560944</v>
      </c>
    </row>
    <row r="180" spans="4:6" x14ac:dyDescent="0.25">
      <c r="D180" s="38">
        <v>302400</v>
      </c>
    </row>
    <row r="181" spans="4:6" x14ac:dyDescent="0.25">
      <c r="D181" s="38">
        <v>4349592</v>
      </c>
    </row>
    <row r="182" spans="4:6" x14ac:dyDescent="0.25">
      <c r="D182" s="38">
        <v>99900</v>
      </c>
    </row>
    <row r="183" spans="4:6" x14ac:dyDescent="0.25">
      <c r="D183" s="38">
        <v>0</v>
      </c>
      <c r="F183" s="38">
        <v>53752616414.830002</v>
      </c>
    </row>
    <row r="184" spans="4:6" x14ac:dyDescent="0.25">
      <c r="D184" s="38">
        <v>388476</v>
      </c>
      <c r="F184" s="38">
        <v>91665490798</v>
      </c>
    </row>
    <row r="185" spans="4:6" x14ac:dyDescent="0.25">
      <c r="D185" s="38">
        <v>7244748</v>
      </c>
      <c r="F185" s="38">
        <v>8664649646.3099995</v>
      </c>
    </row>
    <row r="186" spans="4:6" x14ac:dyDescent="0.25">
      <c r="D186" s="38">
        <v>2160000</v>
      </c>
      <c r="F186" s="38">
        <v>9328240234.1100006</v>
      </c>
    </row>
    <row r="187" spans="4:6" x14ac:dyDescent="0.25">
      <c r="D187" s="38">
        <v>5337684</v>
      </c>
      <c r="F187" s="38">
        <v>5559613186.8100004</v>
      </c>
    </row>
    <row r="188" spans="4:6" x14ac:dyDescent="0.25">
      <c r="D188" s="38">
        <v>0</v>
      </c>
      <c r="F188" s="38">
        <v>4173096406.3699999</v>
      </c>
    </row>
    <row r="189" spans="4:6" x14ac:dyDescent="0.25">
      <c r="D189" s="38">
        <v>6502356</v>
      </c>
      <c r="F189" s="38">
        <v>2971198901.5899997</v>
      </c>
    </row>
    <row r="190" spans="4:6" x14ac:dyDescent="0.25">
      <c r="D190" s="38">
        <v>2983284</v>
      </c>
      <c r="F190" s="38">
        <v>2722925451.0600004</v>
      </c>
    </row>
    <row r="191" spans="4:6" x14ac:dyDescent="0.25">
      <c r="D191" s="38">
        <v>9543204</v>
      </c>
      <c r="F191" s="38">
        <v>2553921449.29</v>
      </c>
    </row>
    <row r="192" spans="4:6" x14ac:dyDescent="0.25">
      <c r="D192" s="38">
        <v>6048000</v>
      </c>
      <c r="F192" s="38">
        <v>1402862209.6100001</v>
      </c>
    </row>
    <row r="193" spans="4:8" x14ac:dyDescent="0.25">
      <c r="D193" s="38">
        <v>108000</v>
      </c>
      <c r="F193" s="38">
        <v>1272128136.78</v>
      </c>
    </row>
    <row r="194" spans="4:8" x14ac:dyDescent="0.25">
      <c r="D194" s="38">
        <v>2217240</v>
      </c>
      <c r="F194" s="38">
        <v>1032752594.11</v>
      </c>
    </row>
    <row r="195" spans="4:8" x14ac:dyDescent="0.25">
      <c r="D195" s="38">
        <v>975240</v>
      </c>
      <c r="F195" s="38">
        <v>850779998.79999995</v>
      </c>
    </row>
    <row r="196" spans="4:8" x14ac:dyDescent="0.25">
      <c r="D196" s="38">
        <v>0</v>
      </c>
      <c r="F196" s="38">
        <v>821999913.45000005</v>
      </c>
    </row>
    <row r="197" spans="4:8" x14ac:dyDescent="0.25">
      <c r="D197" s="38">
        <v>268056</v>
      </c>
      <c r="F197" s="38">
        <v>691129434</v>
      </c>
    </row>
    <row r="198" spans="4:8" x14ac:dyDescent="0.25">
      <c r="D198" s="38">
        <v>0</v>
      </c>
      <c r="F198" s="38">
        <v>636605249.4799999</v>
      </c>
    </row>
    <row r="199" spans="4:8" x14ac:dyDescent="0.25">
      <c r="D199" s="38">
        <v>358344</v>
      </c>
      <c r="F199" s="38">
        <v>675054010.16999996</v>
      </c>
    </row>
    <row r="200" spans="4:8" x14ac:dyDescent="0.25">
      <c r="D200" s="38">
        <v>0</v>
      </c>
      <c r="F200" s="38">
        <v>457666570.54999995</v>
      </c>
    </row>
    <row r="201" spans="4:8" x14ac:dyDescent="0.25">
      <c r="D201" s="38">
        <v>2442250224</v>
      </c>
      <c r="F201" s="38">
        <v>397416112.25</v>
      </c>
      <c r="H201" s="38">
        <v>21182190</v>
      </c>
    </row>
    <row r="202" spans="4:8" x14ac:dyDescent="0.25">
      <c r="D202" s="38">
        <v>900936</v>
      </c>
      <c r="F202" s="38">
        <v>236227003.29000002</v>
      </c>
      <c r="H202" s="38">
        <v>35957370</v>
      </c>
    </row>
    <row r="203" spans="4:8" x14ac:dyDescent="0.25">
      <c r="D203" s="38">
        <v>2484000</v>
      </c>
      <c r="F203" s="38">
        <v>191318951.71000001</v>
      </c>
      <c r="H203" s="38">
        <v>23717130570</v>
      </c>
    </row>
    <row r="204" spans="4:8" x14ac:dyDescent="0.25">
      <c r="D204" s="38">
        <v>162000</v>
      </c>
      <c r="F204" s="38">
        <v>181265082.69999999</v>
      </c>
      <c r="H204" s="38">
        <v>0</v>
      </c>
    </row>
    <row r="205" spans="4:8" x14ac:dyDescent="0.25">
      <c r="D205" s="38">
        <v>16174080</v>
      </c>
      <c r="F205" s="38">
        <v>131772009.92</v>
      </c>
      <c r="H205" s="38">
        <v>2256165</v>
      </c>
    </row>
    <row r="206" spans="4:8" x14ac:dyDescent="0.25">
      <c r="D206" s="38">
        <v>2593836</v>
      </c>
      <c r="F206" s="38">
        <v>126378177.38</v>
      </c>
      <c r="H206" s="38">
        <v>8771205</v>
      </c>
    </row>
    <row r="207" spans="4:8" x14ac:dyDescent="0.25">
      <c r="D207" s="38">
        <v>0</v>
      </c>
      <c r="F207" s="38">
        <v>119599084.28</v>
      </c>
      <c r="H207" s="38">
        <v>15041100</v>
      </c>
    </row>
    <row r="208" spans="4:8" x14ac:dyDescent="0.25">
      <c r="D208" s="38">
        <v>0</v>
      </c>
      <c r="F208" s="38">
        <v>211381321.57999998</v>
      </c>
      <c r="H208" s="38">
        <v>9195563460</v>
      </c>
    </row>
    <row r="209" spans="4:8" x14ac:dyDescent="0.25">
      <c r="D209" s="38">
        <v>102600</v>
      </c>
      <c r="F209" s="38">
        <v>118395490.18000001</v>
      </c>
      <c r="H209" s="38">
        <v>307806555</v>
      </c>
    </row>
    <row r="210" spans="4:8" x14ac:dyDescent="0.25">
      <c r="D210" s="38">
        <v>0</v>
      </c>
      <c r="F210" s="38">
        <v>121686130.59999999</v>
      </c>
      <c r="H210" s="38">
        <v>0</v>
      </c>
    </row>
    <row r="211" spans="4:8" x14ac:dyDescent="0.25">
      <c r="D211" s="38">
        <v>648000</v>
      </c>
      <c r="F211" s="38">
        <v>98317964.439999998</v>
      </c>
      <c r="H211" s="38">
        <v>34025295</v>
      </c>
    </row>
    <row r="212" spans="4:8" x14ac:dyDescent="0.25">
      <c r="D212" s="38">
        <v>108000</v>
      </c>
      <c r="F212" s="38">
        <v>70571422.760000005</v>
      </c>
      <c r="H212" s="38">
        <v>6274050</v>
      </c>
    </row>
    <row r="213" spans="4:8" x14ac:dyDescent="0.25">
      <c r="D213" s="38">
        <v>0</v>
      </c>
      <c r="F213" s="38">
        <v>68624597.239999995</v>
      </c>
      <c r="H213" s="38">
        <v>1130160</v>
      </c>
    </row>
    <row r="214" spans="4:8" x14ac:dyDescent="0.25">
      <c r="D214" s="38">
        <v>1920240</v>
      </c>
      <c r="F214" s="38">
        <v>41342093.460000001</v>
      </c>
      <c r="H214" s="38">
        <v>0</v>
      </c>
    </row>
    <row r="215" spans="4:8" x14ac:dyDescent="0.25">
      <c r="D215" s="38">
        <v>299124792</v>
      </c>
      <c r="F215" s="38">
        <v>43238618.130000003</v>
      </c>
      <c r="H215" s="38">
        <v>1441785</v>
      </c>
    </row>
    <row r="216" spans="4:8" x14ac:dyDescent="0.25">
      <c r="D216" s="38">
        <v>0</v>
      </c>
      <c r="F216" s="38">
        <v>42382388.530000001</v>
      </c>
      <c r="H216" s="38">
        <v>627405</v>
      </c>
    </row>
    <row r="217" spans="4:8" x14ac:dyDescent="0.25">
      <c r="D217" s="38">
        <v>1613088</v>
      </c>
      <c r="F217" s="38">
        <v>39809116.490000002</v>
      </c>
      <c r="H217" s="38">
        <v>0</v>
      </c>
    </row>
    <row r="218" spans="4:8" x14ac:dyDescent="0.25">
      <c r="D218" s="41">
        <f>SUM(D179:D217)</f>
        <v>3824529264</v>
      </c>
      <c r="F218" s="38">
        <v>34934938.200000003</v>
      </c>
      <c r="H218" s="38">
        <v>4155000</v>
      </c>
    </row>
    <row r="219" spans="4:8" x14ac:dyDescent="0.25">
      <c r="D219">
        <v>3824529264</v>
      </c>
      <c r="F219" s="38">
        <v>49184718.590000004</v>
      </c>
      <c r="H219" s="38">
        <v>0</v>
      </c>
    </row>
    <row r="220" spans="4:8" x14ac:dyDescent="0.25">
      <c r="F220" s="38">
        <v>18727201.039999999</v>
      </c>
      <c r="H220" s="38">
        <v>0</v>
      </c>
    </row>
    <row r="221" spans="4:8" x14ac:dyDescent="0.25">
      <c r="F221" s="38">
        <v>17629025.27</v>
      </c>
      <c r="H221" s="38">
        <v>0</v>
      </c>
    </row>
    <row r="222" spans="4:8" x14ac:dyDescent="0.25">
      <c r="F222" s="38">
        <v>14321420.199999999</v>
      </c>
      <c r="H222" s="38">
        <v>0</v>
      </c>
    </row>
    <row r="223" spans="4:8" x14ac:dyDescent="0.25">
      <c r="D223" s="38">
        <v>2327759056.9799995</v>
      </c>
      <c r="F223" s="38">
        <v>16647990.789999999</v>
      </c>
      <c r="H223" s="38">
        <v>3132870</v>
      </c>
    </row>
    <row r="224" spans="4:8" x14ac:dyDescent="0.25">
      <c r="D224" s="38">
        <v>310588727.83999997</v>
      </c>
      <c r="F224" s="38">
        <v>9203245</v>
      </c>
      <c r="H224" s="38">
        <v>831000</v>
      </c>
    </row>
    <row r="225" spans="4:8" x14ac:dyDescent="0.25">
      <c r="D225" s="38">
        <v>27031872846.09</v>
      </c>
      <c r="F225" s="38">
        <v>0</v>
      </c>
      <c r="H225" s="38">
        <v>0</v>
      </c>
    </row>
    <row r="226" spans="4:8" x14ac:dyDescent="0.25">
      <c r="D226" s="38">
        <v>84475975.129999995</v>
      </c>
      <c r="F226" s="38">
        <v>0</v>
      </c>
      <c r="H226" s="38">
        <v>0</v>
      </c>
    </row>
    <row r="227" spans="4:8" x14ac:dyDescent="0.25">
      <c r="D227" s="38">
        <v>2657183029.3299999</v>
      </c>
      <c r="F227" s="38">
        <v>0</v>
      </c>
      <c r="H227" s="38">
        <v>6062145</v>
      </c>
    </row>
    <row r="228" spans="4:8" x14ac:dyDescent="0.25">
      <c r="D228" s="38">
        <v>947296431.64999998</v>
      </c>
      <c r="F228" s="38">
        <v>0</v>
      </c>
      <c r="H228" s="38">
        <v>0</v>
      </c>
    </row>
    <row r="229" spans="4:8" x14ac:dyDescent="0.25">
      <c r="D229" s="38">
        <v>1063859880.5699999</v>
      </c>
      <c r="F229" s="38">
        <v>0</v>
      </c>
      <c r="H229" s="38">
        <v>0</v>
      </c>
    </row>
    <row r="230" spans="4:8" x14ac:dyDescent="0.25">
      <c r="D230" s="38">
        <v>10385021074.48</v>
      </c>
      <c r="F230" s="38">
        <v>0</v>
      </c>
      <c r="H230" s="38">
        <v>0</v>
      </c>
    </row>
    <row r="231" spans="4:8" x14ac:dyDescent="0.25">
      <c r="D231" s="38">
        <v>455363339.06999999</v>
      </c>
      <c r="F231" s="38">
        <v>581.5</v>
      </c>
      <c r="H231" s="38">
        <v>0</v>
      </c>
    </row>
    <row r="232" spans="4:8" x14ac:dyDescent="0.25">
      <c r="D232" s="38">
        <v>26243991.07</v>
      </c>
      <c r="H232" s="38">
        <v>0</v>
      </c>
    </row>
    <row r="233" spans="4:8" x14ac:dyDescent="0.25">
      <c r="D233" s="38">
        <v>295171007.25</v>
      </c>
      <c r="H233" s="38">
        <v>0</v>
      </c>
    </row>
    <row r="234" spans="4:8" x14ac:dyDescent="0.25">
      <c r="D234" s="38">
        <v>50099414.299999997</v>
      </c>
      <c r="H234" s="38">
        <v>9660375</v>
      </c>
    </row>
    <row r="235" spans="4:8" x14ac:dyDescent="0.25">
      <c r="D235" s="38">
        <v>178371843.34</v>
      </c>
      <c r="H235" s="38">
        <v>0</v>
      </c>
    </row>
    <row r="236" spans="4:8" x14ac:dyDescent="0.25">
      <c r="D236" s="38">
        <v>6048000</v>
      </c>
      <c r="H236" s="38">
        <v>1495800</v>
      </c>
    </row>
    <row r="237" spans="4:8" x14ac:dyDescent="0.25">
      <c r="D237" s="38">
        <v>158231405.37</v>
      </c>
      <c r="H237" s="38">
        <v>0</v>
      </c>
    </row>
    <row r="238" spans="4:8" x14ac:dyDescent="0.25">
      <c r="D238" s="38">
        <v>25987266.66</v>
      </c>
      <c r="H238" s="38">
        <v>0</v>
      </c>
    </row>
    <row r="239" spans="4:8" x14ac:dyDescent="0.25">
      <c r="D239" s="38">
        <v>4649930</v>
      </c>
      <c r="H239" s="38">
        <v>3432030</v>
      </c>
    </row>
    <row r="240" spans="4:8" x14ac:dyDescent="0.25">
      <c r="D240" s="38">
        <v>162707704.63999999</v>
      </c>
      <c r="H240" s="38">
        <f>SUM(H201:H239)</f>
        <v>33375976530</v>
      </c>
    </row>
    <row r="241" spans="4:8" x14ac:dyDescent="0.25">
      <c r="D241" s="38">
        <v>119680626.59999999</v>
      </c>
      <c r="F241" s="38">
        <v>1283440062.3899999</v>
      </c>
      <c r="H241">
        <v>33375976530</v>
      </c>
    </row>
    <row r="242" spans="4:8" x14ac:dyDescent="0.25">
      <c r="D242" s="38">
        <v>0</v>
      </c>
      <c r="F242" s="38">
        <v>261044457.83999997</v>
      </c>
    </row>
    <row r="243" spans="4:8" x14ac:dyDescent="0.25">
      <c r="D243" s="38">
        <v>69517843.149999991</v>
      </c>
      <c r="F243" s="38">
        <v>1425012684.0900002</v>
      </c>
    </row>
    <row r="244" spans="4:8" x14ac:dyDescent="0.25">
      <c r="D244" s="38">
        <v>0</v>
      </c>
      <c r="F244" s="38">
        <v>4737338</v>
      </c>
    </row>
    <row r="245" spans="4:8" x14ac:dyDescent="0.25">
      <c r="D245" s="38">
        <v>2479937635.3099999</v>
      </c>
      <c r="F245" s="38">
        <v>356586624.33000004</v>
      </c>
    </row>
    <row r="246" spans="4:8" x14ac:dyDescent="0.25">
      <c r="D246" s="38">
        <v>102869700.72</v>
      </c>
      <c r="F246" s="38">
        <v>937938750.64999998</v>
      </c>
    </row>
    <row r="247" spans="4:8" x14ac:dyDescent="0.25">
      <c r="D247" s="38">
        <v>6931207.9100000001</v>
      </c>
      <c r="F247" s="38">
        <v>1041108032.5699999</v>
      </c>
    </row>
    <row r="248" spans="4:8" x14ac:dyDescent="0.25">
      <c r="D248" s="38">
        <v>38762684</v>
      </c>
      <c r="F248" s="38">
        <v>1066624314.48</v>
      </c>
    </row>
    <row r="249" spans="4:8" x14ac:dyDescent="0.25">
      <c r="D249" s="38">
        <v>56035859</v>
      </c>
      <c r="F249" s="38">
        <v>142219100.06999999</v>
      </c>
    </row>
    <row r="250" spans="4:8" x14ac:dyDescent="0.25">
      <c r="D250" s="38">
        <v>4066900</v>
      </c>
      <c r="F250" s="38">
        <v>26243991.07</v>
      </c>
    </row>
    <row r="251" spans="4:8" x14ac:dyDescent="0.25">
      <c r="D251" s="38">
        <v>0</v>
      </c>
      <c r="F251" s="38">
        <v>243082356.25</v>
      </c>
    </row>
    <row r="252" spans="4:8" x14ac:dyDescent="0.25">
      <c r="D252" s="38">
        <v>247730.6</v>
      </c>
      <c r="F252" s="38">
        <v>13910280.300000001</v>
      </c>
    </row>
    <row r="253" spans="4:8" x14ac:dyDescent="0.25">
      <c r="D253" s="38">
        <v>77107064</v>
      </c>
      <c r="F253" s="38">
        <v>167698479.34</v>
      </c>
    </row>
    <row r="254" spans="4:8" x14ac:dyDescent="0.25">
      <c r="D254" s="38">
        <v>8857646</v>
      </c>
      <c r="F254" s="38">
        <v>0</v>
      </c>
    </row>
    <row r="255" spans="4:8" x14ac:dyDescent="0.25">
      <c r="D255" s="38">
        <v>3118879</v>
      </c>
      <c r="F255" s="38">
        <v>82458021.689999998</v>
      </c>
    </row>
    <row r="256" spans="4:8" x14ac:dyDescent="0.25">
      <c r="D256" s="38">
        <v>15387007.539999999</v>
      </c>
      <c r="F256" s="38">
        <v>23142621.66</v>
      </c>
    </row>
    <row r="257" spans="4:8" x14ac:dyDescent="0.25">
      <c r="D257" s="38">
        <v>0</v>
      </c>
      <c r="F257" s="38">
        <v>3674690</v>
      </c>
    </row>
    <row r="258" spans="4:8" x14ac:dyDescent="0.25">
      <c r="D258" s="38">
        <v>7531640.25</v>
      </c>
      <c r="F258" s="38">
        <v>158552704.63999999</v>
      </c>
    </row>
    <row r="259" spans="4:8" x14ac:dyDescent="0.25">
      <c r="D259" s="38">
        <v>299968047.48000002</v>
      </c>
      <c r="F259" s="38">
        <v>119412570.59999999</v>
      </c>
    </row>
    <row r="260" spans="4:8" x14ac:dyDescent="0.25">
      <c r="D260" s="38">
        <v>10896206</v>
      </c>
      <c r="F260" s="38">
        <v>0</v>
      </c>
    </row>
    <row r="261" spans="4:8" x14ac:dyDescent="0.25">
      <c r="D261" s="38">
        <v>5075095.0600000005</v>
      </c>
      <c r="F261" s="38">
        <v>69159499.149999991</v>
      </c>
    </row>
    <row r="262" spans="4:8" x14ac:dyDescent="0.25">
      <c r="D262" s="38">
        <v>1143560</v>
      </c>
      <c r="F262" s="38">
        <v>0</v>
      </c>
    </row>
    <row r="263" spans="4:8" x14ac:dyDescent="0.25">
      <c r="D263" s="38">
        <v>2644853.91</v>
      </c>
      <c r="F263" s="38">
        <v>34554541.310000002</v>
      </c>
    </row>
    <row r="264" spans="4:8" x14ac:dyDescent="0.25">
      <c r="D264" s="38">
        <v>0</v>
      </c>
      <c r="F264" s="38">
        <v>13066167</v>
      </c>
    </row>
    <row r="265" spans="4:8" x14ac:dyDescent="0.25">
      <c r="D265" s="38">
        <v>0</v>
      </c>
      <c r="F265" s="38">
        <v>4447207.91</v>
      </c>
    </row>
    <row r="266" spans="4:8" x14ac:dyDescent="0.25">
      <c r="D266" s="38">
        <v>956800</v>
      </c>
      <c r="F266" s="38">
        <v>38600684</v>
      </c>
    </row>
    <row r="267" spans="4:8" x14ac:dyDescent="0.25">
      <c r="D267" s="38">
        <v>11600000</v>
      </c>
      <c r="F267" s="38">
        <v>33603634</v>
      </c>
    </row>
    <row r="268" spans="4:8" x14ac:dyDescent="0.25">
      <c r="D268" s="41">
        <f>SUM(D223:D267)</f>
        <v>49493267910.300018</v>
      </c>
      <c r="F268" s="38">
        <v>1473064</v>
      </c>
    </row>
    <row r="269" spans="4:8" x14ac:dyDescent="0.25">
      <c r="F269" s="38">
        <v>0</v>
      </c>
      <c r="H269" s="38">
        <v>15575860.59</v>
      </c>
    </row>
    <row r="270" spans="4:8" x14ac:dyDescent="0.25">
      <c r="D270">
        <v>49493267910.300003</v>
      </c>
      <c r="F270" s="38">
        <v>247730.6</v>
      </c>
      <c r="H270" s="38">
        <v>13284500</v>
      </c>
    </row>
    <row r="271" spans="4:8" x14ac:dyDescent="0.25">
      <c r="F271" s="38">
        <v>77004464</v>
      </c>
      <c r="H271" s="38">
        <v>1885380000</v>
      </c>
    </row>
    <row r="272" spans="4:8" x14ac:dyDescent="0.25">
      <c r="F272" s="38">
        <v>8857646</v>
      </c>
      <c r="H272" s="38">
        <v>79638737.129999995</v>
      </c>
    </row>
    <row r="273" spans="6:8" x14ac:dyDescent="0.25">
      <c r="F273" s="38">
        <v>2470879</v>
      </c>
      <c r="H273" s="38">
        <v>2298340240</v>
      </c>
    </row>
    <row r="274" spans="6:8" x14ac:dyDescent="0.25">
      <c r="F274" s="38">
        <v>5618632.54</v>
      </c>
      <c r="H274" s="38">
        <v>198000</v>
      </c>
    </row>
    <row r="275" spans="6:8" x14ac:dyDescent="0.25">
      <c r="F275" s="38">
        <v>0</v>
      </c>
      <c r="H275" s="38">
        <v>466000</v>
      </c>
    </row>
    <row r="276" spans="6:8" x14ac:dyDescent="0.25">
      <c r="F276" s="38">
        <v>4115600.25</v>
      </c>
      <c r="H276" s="38">
        <v>120673300</v>
      </c>
    </row>
    <row r="277" spans="6:8" x14ac:dyDescent="0.25">
      <c r="F277" s="38">
        <v>843255.48</v>
      </c>
      <c r="H277" s="38">
        <v>0</v>
      </c>
    </row>
    <row r="278" spans="6:8" x14ac:dyDescent="0.25">
      <c r="F278" s="38">
        <v>10896206</v>
      </c>
      <c r="H278" s="38">
        <v>0</v>
      </c>
    </row>
    <row r="279" spans="6:8" x14ac:dyDescent="0.25">
      <c r="F279" s="38">
        <v>29977.06</v>
      </c>
      <c r="H279" s="38">
        <v>11561000</v>
      </c>
    </row>
    <row r="280" spans="6:8" x14ac:dyDescent="0.25">
      <c r="F280" s="38">
        <v>1143560</v>
      </c>
      <c r="H280" s="38">
        <v>26931800</v>
      </c>
    </row>
    <row r="281" spans="6:8" x14ac:dyDescent="0.25">
      <c r="F281" s="38">
        <v>2644853.91</v>
      </c>
      <c r="H281" s="38">
        <v>0</v>
      </c>
    </row>
    <row r="282" spans="6:8" x14ac:dyDescent="0.25">
      <c r="F282" s="38">
        <v>0</v>
      </c>
      <c r="H282" s="38">
        <v>0</v>
      </c>
    </row>
    <row r="283" spans="6:8" x14ac:dyDescent="0.25">
      <c r="F283" s="38">
        <v>0</v>
      </c>
      <c r="H283" s="38">
        <v>74223598.680000007</v>
      </c>
    </row>
    <row r="284" spans="6:8" x14ac:dyDescent="0.25">
      <c r="F284" s="38">
        <v>956800</v>
      </c>
      <c r="H284" s="38">
        <v>0</v>
      </c>
    </row>
    <row r="285" spans="6:8" x14ac:dyDescent="0.25">
      <c r="F285" s="38">
        <v>11600000</v>
      </c>
      <c r="H285" s="38">
        <v>0</v>
      </c>
    </row>
    <row r="286" spans="6:8" x14ac:dyDescent="0.25">
      <c r="F286" s="41">
        <f>SUM(F241:F285)</f>
        <v>7678221482.1800003</v>
      </c>
      <c r="H286" s="38">
        <v>0</v>
      </c>
    </row>
    <row r="287" spans="6:8" x14ac:dyDescent="0.25">
      <c r="H287" s="38">
        <v>0</v>
      </c>
    </row>
    <row r="288" spans="6:8" x14ac:dyDescent="0.25">
      <c r="F288">
        <v>7678221482.1800003</v>
      </c>
      <c r="H288" s="38">
        <v>0</v>
      </c>
    </row>
    <row r="289" spans="4:8" x14ac:dyDescent="0.25">
      <c r="H289" s="38">
        <v>0</v>
      </c>
    </row>
    <row r="290" spans="4:8" x14ac:dyDescent="0.25">
      <c r="H290" s="38">
        <v>0</v>
      </c>
    </row>
    <row r="291" spans="4:8" x14ac:dyDescent="0.25">
      <c r="H291" s="38">
        <v>0</v>
      </c>
    </row>
    <row r="292" spans="4:8" x14ac:dyDescent="0.25">
      <c r="H292" s="38">
        <v>88071597.719999999</v>
      </c>
    </row>
    <row r="293" spans="4:8" x14ac:dyDescent="0.25">
      <c r="H293" s="38">
        <v>0</v>
      </c>
    </row>
    <row r="294" spans="4:8" x14ac:dyDescent="0.25">
      <c r="H294" s="38">
        <v>0</v>
      </c>
    </row>
    <row r="295" spans="4:8" x14ac:dyDescent="0.25">
      <c r="H295" s="38">
        <v>196000</v>
      </c>
    </row>
    <row r="296" spans="4:8" x14ac:dyDescent="0.25">
      <c r="H296" s="41">
        <f>SUM(H269:H295)</f>
        <v>4614540634.1199999</v>
      </c>
    </row>
    <row r="298" spans="4:8" x14ac:dyDescent="0.25">
      <c r="H298">
        <v>4614540634.1199999</v>
      </c>
    </row>
    <row r="301" spans="4:8" x14ac:dyDescent="0.25">
      <c r="D301" s="38">
        <v>2327759056.9799995</v>
      </c>
      <c r="F301" s="38">
        <v>98682073859.350006</v>
      </c>
      <c r="H301" s="41">
        <f>D301+F301</f>
        <v>101009832916.33</v>
      </c>
    </row>
    <row r="302" spans="4:8" x14ac:dyDescent="0.25">
      <c r="D302" s="38">
        <v>310588727.83999997</v>
      </c>
      <c r="F302" s="38">
        <v>91665490798</v>
      </c>
      <c r="H302" s="41">
        <f t="shared" ref="H302:H354" si="1">D302+F302</f>
        <v>91976079525.839996</v>
      </c>
    </row>
    <row r="303" spans="4:8" x14ac:dyDescent="0.25">
      <c r="D303" s="38">
        <v>27031872846.09</v>
      </c>
      <c r="F303" s="38">
        <v>91111889698.5</v>
      </c>
      <c r="H303" s="41">
        <f t="shared" si="1"/>
        <v>118143762544.59</v>
      </c>
    </row>
    <row r="304" spans="4:8" x14ac:dyDescent="0.25">
      <c r="D304" s="38">
        <v>84475975.129999995</v>
      </c>
      <c r="F304" s="38">
        <v>77084018933.149994</v>
      </c>
      <c r="H304" s="41">
        <f t="shared" si="1"/>
        <v>77168494908.279999</v>
      </c>
    </row>
    <row r="305" spans="4:8" x14ac:dyDescent="0.25">
      <c r="D305" s="38">
        <v>2657183029.3299999</v>
      </c>
      <c r="F305" s="38">
        <v>53752616414.830002</v>
      </c>
      <c r="H305" s="41">
        <f t="shared" si="1"/>
        <v>56409799444.160004</v>
      </c>
    </row>
    <row r="306" spans="4:8" x14ac:dyDescent="0.25">
      <c r="D306" s="38">
        <v>947296431.64999998</v>
      </c>
      <c r="F306" s="38">
        <v>50747104864.769997</v>
      </c>
      <c r="H306" s="41">
        <f t="shared" si="1"/>
        <v>51694401296.419998</v>
      </c>
    </row>
    <row r="307" spans="4:8" x14ac:dyDescent="0.25">
      <c r="D307" s="38">
        <v>1063859880.5699999</v>
      </c>
      <c r="F307" s="38">
        <v>42611057598.599998</v>
      </c>
      <c r="H307" s="41">
        <f t="shared" si="1"/>
        <v>43674917479.169998</v>
      </c>
    </row>
    <row r="308" spans="4:8" x14ac:dyDescent="0.25">
      <c r="D308" s="38">
        <v>10385021074.48</v>
      </c>
      <c r="F308" s="38">
        <v>9328240234.1100006</v>
      </c>
      <c r="H308" s="41">
        <f t="shared" si="1"/>
        <v>19713261308.59</v>
      </c>
    </row>
    <row r="309" spans="4:8" x14ac:dyDescent="0.25">
      <c r="D309" s="38">
        <v>455363339.06999999</v>
      </c>
      <c r="F309" s="38">
        <v>8664649646.3099995</v>
      </c>
      <c r="H309" s="41">
        <f t="shared" si="1"/>
        <v>9120012985.3799992</v>
      </c>
    </row>
    <row r="310" spans="4:8" x14ac:dyDescent="0.25">
      <c r="D310" s="38">
        <v>26243991.07</v>
      </c>
      <c r="F310" s="38">
        <v>5559613186.8100004</v>
      </c>
      <c r="H310" s="41">
        <f t="shared" si="1"/>
        <v>5585857177.8800001</v>
      </c>
    </row>
    <row r="311" spans="4:8" x14ac:dyDescent="0.25">
      <c r="D311" s="38">
        <v>295171007.25</v>
      </c>
      <c r="F311" s="38">
        <v>4173096406.3699999</v>
      </c>
      <c r="H311" s="41">
        <f t="shared" si="1"/>
        <v>4468267413.6199999</v>
      </c>
    </row>
    <row r="312" spans="4:8" x14ac:dyDescent="0.25">
      <c r="D312" s="38">
        <v>50099414.299999997</v>
      </c>
      <c r="F312" s="38">
        <v>2971198901.5899997</v>
      </c>
      <c r="H312" s="41">
        <f t="shared" si="1"/>
        <v>3021298315.8899999</v>
      </c>
    </row>
    <row r="313" spans="4:8" x14ac:dyDescent="0.25">
      <c r="D313" s="38">
        <v>178371843.34</v>
      </c>
      <c r="F313" s="38">
        <v>2722925451.0600004</v>
      </c>
      <c r="H313" s="41">
        <f t="shared" si="1"/>
        <v>2901297294.4000006</v>
      </c>
    </row>
    <row r="314" spans="4:8" x14ac:dyDescent="0.25">
      <c r="D314" s="38">
        <v>6048000</v>
      </c>
      <c r="F314" s="38">
        <v>2553921449.29</v>
      </c>
      <c r="H314" s="41">
        <f t="shared" si="1"/>
        <v>2559969449.29</v>
      </c>
    </row>
    <row r="315" spans="4:8" x14ac:dyDescent="0.25">
      <c r="D315" s="38">
        <v>158231405.37</v>
      </c>
      <c r="F315" s="38">
        <v>1402862209.6100001</v>
      </c>
      <c r="H315" s="41">
        <f t="shared" si="1"/>
        <v>1561093614.98</v>
      </c>
    </row>
    <row r="316" spans="4:8" x14ac:dyDescent="0.25">
      <c r="D316" s="38">
        <v>25987266.66</v>
      </c>
      <c r="F316" s="38">
        <v>1272128136.78</v>
      </c>
      <c r="H316" s="41">
        <f t="shared" si="1"/>
        <v>1298115403.4400001</v>
      </c>
    </row>
    <row r="317" spans="4:8" x14ac:dyDescent="0.25">
      <c r="D317" s="38">
        <v>4649930</v>
      </c>
      <c r="F317" s="38">
        <v>1032752594.11</v>
      </c>
      <c r="H317" s="41">
        <f t="shared" si="1"/>
        <v>1037402524.11</v>
      </c>
    </row>
    <row r="318" spans="4:8" x14ac:dyDescent="0.25">
      <c r="D318" s="38">
        <v>162707704.63999999</v>
      </c>
      <c r="F318" s="38">
        <v>850779998.79999995</v>
      </c>
      <c r="H318" s="41">
        <f t="shared" si="1"/>
        <v>1013487703.4399999</v>
      </c>
    </row>
    <row r="319" spans="4:8" x14ac:dyDescent="0.25">
      <c r="D319" s="38">
        <v>119680626.59999999</v>
      </c>
      <c r="F319" s="38">
        <v>821999913.45000005</v>
      </c>
      <c r="H319" s="41">
        <f t="shared" si="1"/>
        <v>941680540.05000007</v>
      </c>
    </row>
    <row r="320" spans="4:8" x14ac:dyDescent="0.25">
      <c r="D320" s="38">
        <v>0</v>
      </c>
      <c r="F320" s="38">
        <v>691129434</v>
      </c>
      <c r="H320" s="41">
        <f t="shared" si="1"/>
        <v>691129434</v>
      </c>
    </row>
    <row r="321" spans="4:8" x14ac:dyDescent="0.25">
      <c r="D321" s="38">
        <v>69517843.149999991</v>
      </c>
      <c r="F321" s="38">
        <v>675054010.16999996</v>
      </c>
      <c r="H321" s="41">
        <f t="shared" si="1"/>
        <v>744571853.31999993</v>
      </c>
    </row>
    <row r="322" spans="4:8" x14ac:dyDescent="0.25">
      <c r="D322" s="38">
        <v>0</v>
      </c>
      <c r="F322" s="38">
        <v>636605249.4799999</v>
      </c>
      <c r="H322" s="41">
        <f t="shared" si="1"/>
        <v>636605249.4799999</v>
      </c>
    </row>
    <row r="323" spans="4:8" x14ac:dyDescent="0.25">
      <c r="D323" s="38">
        <v>2479937635.3099999</v>
      </c>
      <c r="F323" s="38">
        <v>457666570.54999995</v>
      </c>
      <c r="H323" s="41">
        <f t="shared" si="1"/>
        <v>2937604205.8599997</v>
      </c>
    </row>
    <row r="324" spans="4:8" x14ac:dyDescent="0.25">
      <c r="D324" s="38">
        <v>102869700.72</v>
      </c>
      <c r="F324" s="38">
        <v>397416112.25</v>
      </c>
      <c r="H324" s="41">
        <f t="shared" si="1"/>
        <v>500285812.97000003</v>
      </c>
    </row>
    <row r="325" spans="4:8" x14ac:dyDescent="0.25">
      <c r="D325" s="38">
        <v>6931207.9100000001</v>
      </c>
      <c r="F325" s="38">
        <v>236227003.29000002</v>
      </c>
      <c r="H325" s="41">
        <f t="shared" si="1"/>
        <v>243158211.20000002</v>
      </c>
    </row>
    <row r="326" spans="4:8" x14ac:dyDescent="0.25">
      <c r="D326" s="38">
        <v>38762684</v>
      </c>
      <c r="F326" s="38">
        <v>211381321.57999998</v>
      </c>
      <c r="H326" s="41">
        <f t="shared" si="1"/>
        <v>250144005.57999998</v>
      </c>
    </row>
    <row r="327" spans="4:8" x14ac:dyDescent="0.25">
      <c r="D327" s="38">
        <v>56035859</v>
      </c>
      <c r="F327" s="38">
        <v>191318951.71000001</v>
      </c>
      <c r="H327" s="41">
        <f t="shared" si="1"/>
        <v>247354810.71000001</v>
      </c>
    </row>
    <row r="328" spans="4:8" x14ac:dyDescent="0.25">
      <c r="D328" s="38">
        <v>4066900</v>
      </c>
      <c r="F328" s="38">
        <v>181265082.69999999</v>
      </c>
      <c r="H328" s="41">
        <f t="shared" si="1"/>
        <v>185331982.69999999</v>
      </c>
    </row>
    <row r="329" spans="4:8" x14ac:dyDescent="0.25">
      <c r="D329" s="38">
        <v>0</v>
      </c>
      <c r="F329" s="38">
        <v>131772009.92</v>
      </c>
      <c r="H329" s="41">
        <f t="shared" si="1"/>
        <v>131772009.92</v>
      </c>
    </row>
    <row r="330" spans="4:8" x14ac:dyDescent="0.25">
      <c r="D330" s="38">
        <v>247730.6</v>
      </c>
      <c r="F330" s="38">
        <v>126378177.38</v>
      </c>
      <c r="H330" s="41">
        <f t="shared" si="1"/>
        <v>126625907.97999999</v>
      </c>
    </row>
    <row r="331" spans="4:8" x14ac:dyDescent="0.25">
      <c r="D331" s="38">
        <v>77107064</v>
      </c>
      <c r="F331" s="38">
        <v>121686130.59999999</v>
      </c>
      <c r="H331" s="41">
        <f t="shared" si="1"/>
        <v>198793194.59999999</v>
      </c>
    </row>
    <row r="332" spans="4:8" x14ac:dyDescent="0.25">
      <c r="D332" s="38">
        <v>8857646</v>
      </c>
      <c r="F332" s="38">
        <v>119599084.28</v>
      </c>
      <c r="H332" s="41">
        <f t="shared" si="1"/>
        <v>128456730.28</v>
      </c>
    </row>
    <row r="333" spans="4:8" x14ac:dyDescent="0.25">
      <c r="D333" s="38">
        <v>3118879</v>
      </c>
      <c r="F333" s="38">
        <v>118395490.18000001</v>
      </c>
      <c r="H333" s="41">
        <f t="shared" si="1"/>
        <v>121514369.18000001</v>
      </c>
    </row>
    <row r="334" spans="4:8" x14ac:dyDescent="0.25">
      <c r="D334" s="38">
        <v>15387007.539999999</v>
      </c>
      <c r="F334" s="38">
        <v>98317964.439999998</v>
      </c>
      <c r="H334" s="41">
        <f t="shared" si="1"/>
        <v>113704971.97999999</v>
      </c>
    </row>
    <row r="335" spans="4:8" x14ac:dyDescent="0.25">
      <c r="D335" s="38">
        <v>0</v>
      </c>
      <c r="F335" s="38">
        <v>70571422.760000005</v>
      </c>
      <c r="H335" s="41">
        <f t="shared" si="1"/>
        <v>70571422.760000005</v>
      </c>
    </row>
    <row r="336" spans="4:8" x14ac:dyDescent="0.25">
      <c r="D336" s="38">
        <v>7531640.25</v>
      </c>
      <c r="F336" s="38">
        <v>68624597.239999995</v>
      </c>
      <c r="H336" s="41">
        <f t="shared" si="1"/>
        <v>76156237.489999995</v>
      </c>
    </row>
    <row r="337" spans="4:8" x14ac:dyDescent="0.25">
      <c r="D337" s="38">
        <v>299968047.48000002</v>
      </c>
      <c r="F337" s="38">
        <v>49184718.590000004</v>
      </c>
      <c r="H337" s="41">
        <f t="shared" si="1"/>
        <v>349152766.07000005</v>
      </c>
    </row>
    <row r="338" spans="4:8" x14ac:dyDescent="0.25">
      <c r="D338" s="38">
        <v>10896206</v>
      </c>
      <c r="F338" s="38">
        <v>43238618.130000003</v>
      </c>
      <c r="H338" s="41">
        <f t="shared" si="1"/>
        <v>54134824.130000003</v>
      </c>
    </row>
    <row r="339" spans="4:8" x14ac:dyDescent="0.25">
      <c r="D339" s="38">
        <v>5075095.0600000005</v>
      </c>
      <c r="F339" s="38">
        <v>42382388.530000001</v>
      </c>
      <c r="H339" s="41">
        <f t="shared" si="1"/>
        <v>47457483.590000004</v>
      </c>
    </row>
    <row r="340" spans="4:8" x14ac:dyDescent="0.25">
      <c r="D340" s="38">
        <v>1143560</v>
      </c>
      <c r="F340" s="38">
        <v>41342093.460000001</v>
      </c>
      <c r="H340" s="41">
        <f t="shared" si="1"/>
        <v>42485653.460000001</v>
      </c>
    </row>
    <row r="341" spans="4:8" x14ac:dyDescent="0.25">
      <c r="D341" s="38">
        <v>2644853.91</v>
      </c>
      <c r="F341" s="38">
        <v>39809116.490000002</v>
      </c>
      <c r="H341" s="41">
        <f t="shared" si="1"/>
        <v>42453970.400000006</v>
      </c>
    </row>
    <row r="342" spans="4:8" x14ac:dyDescent="0.25">
      <c r="D342" s="38">
        <v>0</v>
      </c>
      <c r="F342" s="38">
        <v>34934938.200000003</v>
      </c>
      <c r="H342" s="41">
        <f t="shared" si="1"/>
        <v>34934938.200000003</v>
      </c>
    </row>
    <row r="343" spans="4:8" x14ac:dyDescent="0.25">
      <c r="D343" s="38">
        <v>0</v>
      </c>
      <c r="F343" s="38">
        <v>18727201.039999999</v>
      </c>
      <c r="H343" s="41">
        <f t="shared" si="1"/>
        <v>18727201.039999999</v>
      </c>
    </row>
    <row r="344" spans="4:8" x14ac:dyDescent="0.25">
      <c r="D344" s="38">
        <v>956800</v>
      </c>
      <c r="F344" s="38">
        <v>17629025.27</v>
      </c>
      <c r="H344" s="41">
        <f t="shared" si="1"/>
        <v>18585825.27</v>
      </c>
    </row>
    <row r="345" spans="4:8" x14ac:dyDescent="0.25">
      <c r="D345" s="38">
        <v>11600000</v>
      </c>
      <c r="F345" s="38">
        <v>16647990.789999999</v>
      </c>
      <c r="H345" s="41">
        <f t="shared" si="1"/>
        <v>28247990.789999999</v>
      </c>
    </row>
    <row r="346" spans="4:8" x14ac:dyDescent="0.25">
      <c r="D346" s="38">
        <v>0</v>
      </c>
      <c r="F346" s="38">
        <v>14321420.199999999</v>
      </c>
      <c r="H346" s="41">
        <f t="shared" si="1"/>
        <v>14321420.199999999</v>
      </c>
    </row>
    <row r="347" spans="4:8" x14ac:dyDescent="0.25">
      <c r="D347" s="38">
        <v>0</v>
      </c>
      <c r="F347" s="38">
        <v>9203245</v>
      </c>
      <c r="H347" s="41">
        <f t="shared" si="1"/>
        <v>9203245</v>
      </c>
    </row>
    <row r="348" spans="4:8" x14ac:dyDescent="0.25">
      <c r="D348" s="38">
        <v>0</v>
      </c>
      <c r="F348" s="38">
        <v>581.5</v>
      </c>
      <c r="H348" s="41">
        <f t="shared" si="1"/>
        <v>581.5</v>
      </c>
    </row>
    <row r="349" spans="4:8" x14ac:dyDescent="0.25">
      <c r="D349" s="38">
        <v>0</v>
      </c>
      <c r="F349" s="38">
        <v>0</v>
      </c>
      <c r="H349" s="41">
        <f t="shared" si="1"/>
        <v>0</v>
      </c>
    </row>
    <row r="350" spans="4:8" x14ac:dyDescent="0.25">
      <c r="D350" s="38">
        <v>0</v>
      </c>
      <c r="F350" s="38">
        <v>0</v>
      </c>
      <c r="H350" s="41">
        <f t="shared" si="1"/>
        <v>0</v>
      </c>
    </row>
    <row r="351" spans="4:8" x14ac:dyDescent="0.25">
      <c r="D351" s="38">
        <v>0</v>
      </c>
      <c r="F351" s="38">
        <v>0</v>
      </c>
      <c r="H351" s="41">
        <f t="shared" si="1"/>
        <v>0</v>
      </c>
    </row>
    <row r="352" spans="4:8" x14ac:dyDescent="0.25">
      <c r="D352" s="38">
        <v>0</v>
      </c>
      <c r="F352" s="38">
        <v>0</v>
      </c>
      <c r="H352" s="41">
        <f t="shared" si="1"/>
        <v>0</v>
      </c>
    </row>
    <row r="353" spans="4:8" x14ac:dyDescent="0.25">
      <c r="D353" s="38">
        <v>0</v>
      </c>
      <c r="F353" s="38">
        <v>0</v>
      </c>
      <c r="H353" s="41">
        <f t="shared" si="1"/>
        <v>0</v>
      </c>
    </row>
    <row r="354" spans="4:8" x14ac:dyDescent="0.25">
      <c r="D354" s="38">
        <v>0</v>
      </c>
      <c r="F354" s="38">
        <v>0</v>
      </c>
      <c r="H354" s="41">
        <f t="shared" si="1"/>
        <v>0</v>
      </c>
    </row>
    <row r="357" spans="4:8" x14ac:dyDescent="0.25">
      <c r="H357" s="38">
        <v>7678221482.1800003</v>
      </c>
    </row>
    <row r="358" spans="4:8" x14ac:dyDescent="0.25">
      <c r="H358" s="38">
        <v>4614540634.1199999</v>
      </c>
    </row>
    <row r="359" spans="4:8" x14ac:dyDescent="0.25">
      <c r="H359" s="38">
        <v>3824529264</v>
      </c>
    </row>
    <row r="360" spans="4:8" x14ac:dyDescent="0.25">
      <c r="H360" s="38">
        <v>33375976530</v>
      </c>
    </row>
    <row r="361" spans="4:8" x14ac:dyDescent="0.25">
      <c r="H361" s="41">
        <f>SUM(H357:H360)</f>
        <v>49493267910.300003</v>
      </c>
    </row>
    <row r="362" spans="4:8" x14ac:dyDescent="0.25">
      <c r="D362">
        <v>601362518155.52002</v>
      </c>
    </row>
    <row r="365" spans="4:8" x14ac:dyDescent="0.25">
      <c r="D365" s="38">
        <v>618029540.95000005</v>
      </c>
    </row>
    <row r="366" spans="4:8" x14ac:dyDescent="0.25">
      <c r="D366" s="38">
        <v>1175886936.8399999</v>
      </c>
    </row>
    <row r="367" spans="4:8" x14ac:dyDescent="0.25">
      <c r="D367" s="38">
        <v>430978309.75999999</v>
      </c>
    </row>
    <row r="368" spans="4:8" x14ac:dyDescent="0.25">
      <c r="D368" s="38">
        <v>551595692.99000001</v>
      </c>
    </row>
    <row r="369" spans="4:4" x14ac:dyDescent="0.25">
      <c r="D369" s="38">
        <v>1521172713.49</v>
      </c>
    </row>
    <row r="370" spans="4:4" x14ac:dyDescent="0.25">
      <c r="D370" s="38">
        <v>2112005906.9699998</v>
      </c>
    </row>
    <row r="371" spans="4:4" x14ac:dyDescent="0.25">
      <c r="D371" s="38">
        <v>420136399.62</v>
      </c>
    </row>
    <row r="372" spans="4:4" x14ac:dyDescent="0.25">
      <c r="D372" s="38">
        <v>439892040.12</v>
      </c>
    </row>
    <row r="373" spans="4:4" x14ac:dyDescent="0.25">
      <c r="D373" s="38">
        <v>4885825</v>
      </c>
    </row>
    <row r="374" spans="4:4" x14ac:dyDescent="0.25">
      <c r="D374" s="38">
        <v>400029793.40999997</v>
      </c>
    </row>
    <row r="375" spans="4:4" x14ac:dyDescent="0.25">
      <c r="D375" s="38">
        <v>22275526.68</v>
      </c>
    </row>
    <row r="376" spans="4:4" x14ac:dyDescent="0.25">
      <c r="D376" s="38">
        <v>163743544.28</v>
      </c>
    </row>
    <row r="377" spans="4:4" x14ac:dyDescent="0.25">
      <c r="D377" s="38">
        <v>3214197269.3200002</v>
      </c>
    </row>
    <row r="378" spans="4:4" x14ac:dyDescent="0.25">
      <c r="D378" s="38">
        <v>0</v>
      </c>
    </row>
    <row r="379" spans="4:4" x14ac:dyDescent="0.25">
      <c r="D379" s="38">
        <v>25411516.969999999</v>
      </c>
    </row>
    <row r="380" spans="4:4" x14ac:dyDescent="0.25">
      <c r="D380" s="38">
        <v>83564417.099999994</v>
      </c>
    </row>
    <row r="381" spans="4:4" x14ac:dyDescent="0.25">
      <c r="D381" s="38">
        <v>8053044</v>
      </c>
    </row>
    <row r="382" spans="4:4" x14ac:dyDescent="0.25">
      <c r="D382" s="38">
        <v>368156875.89999998</v>
      </c>
    </row>
    <row r="383" spans="4:4" x14ac:dyDescent="0.25">
      <c r="D383" s="38">
        <v>292379355.53000003</v>
      </c>
    </row>
    <row r="384" spans="4:4" x14ac:dyDescent="0.25">
      <c r="D384" s="38">
        <v>108591086.20999999</v>
      </c>
    </row>
    <row r="385" spans="4:8" x14ac:dyDescent="0.25">
      <c r="D385" s="38">
        <v>0</v>
      </c>
    </row>
    <row r="386" spans="4:8" x14ac:dyDescent="0.25">
      <c r="D386" s="38">
        <v>0</v>
      </c>
    </row>
    <row r="387" spans="4:8" x14ac:dyDescent="0.25">
      <c r="D387" s="38">
        <v>6480969.2799999993</v>
      </c>
    </row>
    <row r="388" spans="4:8" x14ac:dyDescent="0.25">
      <c r="D388" s="38">
        <v>58281394.159999996</v>
      </c>
      <c r="H388" s="38">
        <v>146535363.38</v>
      </c>
    </row>
    <row r="389" spans="4:8" x14ac:dyDescent="0.25">
      <c r="D389" s="38">
        <v>2496751</v>
      </c>
      <c r="H389" s="38">
        <v>106359402</v>
      </c>
    </row>
    <row r="390" spans="4:8" x14ac:dyDescent="0.25">
      <c r="D390" s="38">
        <v>12430756</v>
      </c>
      <c r="H390" s="38">
        <v>5292000</v>
      </c>
    </row>
    <row r="391" spans="4:8" x14ac:dyDescent="0.25">
      <c r="D391" s="38">
        <v>60206606.280000001</v>
      </c>
      <c r="H391" s="38">
        <v>0</v>
      </c>
    </row>
    <row r="392" spans="4:8" x14ac:dyDescent="0.25">
      <c r="D392" s="38">
        <v>14947046.810000001</v>
      </c>
      <c r="H392" s="38">
        <v>21178000</v>
      </c>
    </row>
    <row r="393" spans="4:8" x14ac:dyDescent="0.25">
      <c r="D393" s="38">
        <v>510000</v>
      </c>
      <c r="H393" s="38">
        <v>477280</v>
      </c>
    </row>
    <row r="394" spans="4:8" x14ac:dyDescent="0.25">
      <c r="D394" s="38">
        <v>5067983.45</v>
      </c>
      <c r="H394" s="38">
        <v>999200000</v>
      </c>
    </row>
    <row r="395" spans="4:8" x14ac:dyDescent="0.25">
      <c r="D395" s="38">
        <v>135041000</v>
      </c>
      <c r="H395" s="38">
        <v>94764600</v>
      </c>
    </row>
    <row r="396" spans="4:8" x14ac:dyDescent="0.25">
      <c r="D396" s="38">
        <v>5647132.5199999996</v>
      </c>
      <c r="H396" s="38">
        <v>0</v>
      </c>
    </row>
    <row r="397" spans="4:8" x14ac:dyDescent="0.25">
      <c r="D397" s="38">
        <v>3626094.88</v>
      </c>
      <c r="H397" s="38">
        <v>4505280</v>
      </c>
    </row>
    <row r="398" spans="4:8" x14ac:dyDescent="0.25">
      <c r="D398" s="38">
        <v>309000</v>
      </c>
      <c r="H398" s="38">
        <v>3220000</v>
      </c>
    </row>
    <row r="399" spans="4:8" x14ac:dyDescent="0.25">
      <c r="D399" s="38">
        <v>6760628.0499999998</v>
      </c>
      <c r="H399" s="38">
        <v>3192740</v>
      </c>
    </row>
    <row r="400" spans="4:8" x14ac:dyDescent="0.25">
      <c r="D400" s="38">
        <v>8895661.8499999996</v>
      </c>
      <c r="H400" s="38">
        <v>0</v>
      </c>
    </row>
    <row r="401" spans="4:8" x14ac:dyDescent="0.25">
      <c r="D401" s="38">
        <v>4256985</v>
      </c>
      <c r="H401" s="38">
        <v>0</v>
      </c>
    </row>
    <row r="402" spans="4:8" x14ac:dyDescent="0.25">
      <c r="D402" s="38">
        <v>3286022.34</v>
      </c>
      <c r="H402" s="38">
        <v>0</v>
      </c>
    </row>
    <row r="403" spans="4:8" x14ac:dyDescent="0.25">
      <c r="D403" s="38">
        <v>3271478.11</v>
      </c>
      <c r="H403" s="38">
        <v>0</v>
      </c>
    </row>
    <row r="404" spans="4:8" x14ac:dyDescent="0.25">
      <c r="D404" s="38">
        <v>0</v>
      </c>
      <c r="H404" s="38">
        <v>0</v>
      </c>
    </row>
    <row r="405" spans="4:8" x14ac:dyDescent="0.25">
      <c r="D405" s="38">
        <v>12772254.100000001</v>
      </c>
      <c r="H405" s="38">
        <v>0</v>
      </c>
    </row>
    <row r="406" spans="4:8" x14ac:dyDescent="0.25">
      <c r="D406" s="38">
        <v>0</v>
      </c>
      <c r="H406" s="38">
        <v>0</v>
      </c>
    </row>
    <row r="407" spans="4:8" x14ac:dyDescent="0.25">
      <c r="D407" s="38">
        <v>0</v>
      </c>
      <c r="H407" s="38">
        <v>0</v>
      </c>
    </row>
    <row r="408" spans="4:8" x14ac:dyDescent="0.25">
      <c r="D408" s="38">
        <v>0</v>
      </c>
      <c r="H408" s="38">
        <v>0</v>
      </c>
    </row>
    <row r="409" spans="4:8" x14ac:dyDescent="0.25">
      <c r="D409" s="38">
        <v>6081600</v>
      </c>
      <c r="H409" s="38">
        <v>0</v>
      </c>
    </row>
    <row r="410" spans="4:8" x14ac:dyDescent="0.25">
      <c r="D410" s="38">
        <v>0</v>
      </c>
      <c r="H410" s="38">
        <v>1890000</v>
      </c>
    </row>
    <row r="411" spans="4:8" x14ac:dyDescent="0.25">
      <c r="D411" s="38">
        <v>2926450</v>
      </c>
      <c r="H411" s="38">
        <v>12814627.380000001</v>
      </c>
    </row>
    <row r="412" spans="4:8" x14ac:dyDescent="0.25">
      <c r="D412" s="38">
        <v>5995695.4699999997</v>
      </c>
      <c r="H412" s="38">
        <v>0</v>
      </c>
    </row>
    <row r="413" spans="4:8" x14ac:dyDescent="0.25">
      <c r="D413" s="41">
        <f>SUM(D365:D412)</f>
        <v>12320277304.440001</v>
      </c>
      <c r="H413" s="38">
        <v>0</v>
      </c>
    </row>
    <row r="414" spans="4:8" x14ac:dyDescent="0.25">
      <c r="H414" s="38">
        <v>0</v>
      </c>
    </row>
    <row r="415" spans="4:8" x14ac:dyDescent="0.25">
      <c r="D415">
        <v>12320277304.440001</v>
      </c>
      <c r="H415" s="38">
        <v>0</v>
      </c>
    </row>
    <row r="416" spans="4:8" x14ac:dyDescent="0.25">
      <c r="H416" s="38">
        <v>0</v>
      </c>
    </row>
    <row r="417" spans="4:8" x14ac:dyDescent="0.25">
      <c r="H417" s="38">
        <v>0</v>
      </c>
    </row>
    <row r="418" spans="4:8" x14ac:dyDescent="0.25">
      <c r="H418" s="38">
        <v>0</v>
      </c>
    </row>
    <row r="419" spans="4:8" x14ac:dyDescent="0.25">
      <c r="H419" s="38">
        <v>0</v>
      </c>
    </row>
    <row r="420" spans="4:8" x14ac:dyDescent="0.25">
      <c r="D420" s="38">
        <v>228802455</v>
      </c>
      <c r="H420" s="38">
        <v>0</v>
      </c>
    </row>
    <row r="421" spans="4:8" x14ac:dyDescent="0.25">
      <c r="D421" s="38">
        <v>130933440</v>
      </c>
      <c r="H421" s="38">
        <v>0</v>
      </c>
    </row>
    <row r="422" spans="4:8" x14ac:dyDescent="0.25">
      <c r="D422" s="38">
        <v>25937640</v>
      </c>
      <c r="H422" s="38">
        <v>0</v>
      </c>
    </row>
    <row r="423" spans="4:8" x14ac:dyDescent="0.25">
      <c r="D423" s="38">
        <v>26564850</v>
      </c>
      <c r="H423" s="38">
        <v>490000</v>
      </c>
    </row>
    <row r="424" spans="4:8" x14ac:dyDescent="0.25">
      <c r="D424" s="38">
        <v>3637845540</v>
      </c>
      <c r="H424" s="41">
        <f>SUM(H388:H423)</f>
        <v>1399919292.7600002</v>
      </c>
    </row>
    <row r="425" spans="4:8" x14ac:dyDescent="0.25">
      <c r="D425" s="38">
        <v>111442905</v>
      </c>
      <c r="H425">
        <v>1399919292.76</v>
      </c>
    </row>
    <row r="426" spans="4:8" x14ac:dyDescent="0.25">
      <c r="D426" s="38">
        <v>5450760</v>
      </c>
    </row>
    <row r="427" spans="4:8" x14ac:dyDescent="0.25">
      <c r="D427" s="38">
        <v>1330226415</v>
      </c>
    </row>
    <row r="428" spans="4:8" x14ac:dyDescent="0.25">
      <c r="D428" s="38">
        <v>450000</v>
      </c>
    </row>
    <row r="429" spans="4:8" x14ac:dyDescent="0.25">
      <c r="D429" s="38">
        <v>58871565</v>
      </c>
    </row>
    <row r="430" spans="4:8" x14ac:dyDescent="0.25">
      <c r="D430" s="38">
        <v>1346220</v>
      </c>
    </row>
    <row r="431" spans="4:8" x14ac:dyDescent="0.25">
      <c r="D431" s="38">
        <v>1896615</v>
      </c>
    </row>
    <row r="432" spans="4:8" x14ac:dyDescent="0.25">
      <c r="D432" s="38">
        <v>48999825</v>
      </c>
    </row>
    <row r="433" spans="4:6" x14ac:dyDescent="0.25">
      <c r="D433" s="38">
        <v>61953030</v>
      </c>
    </row>
    <row r="434" spans="4:6" x14ac:dyDescent="0.25">
      <c r="D434" s="38">
        <v>7743465</v>
      </c>
    </row>
    <row r="435" spans="4:6" x14ac:dyDescent="0.25">
      <c r="D435" s="38">
        <v>10530</v>
      </c>
    </row>
    <row r="436" spans="4:6" x14ac:dyDescent="0.25">
      <c r="D436" s="38">
        <v>2997945</v>
      </c>
    </row>
    <row r="437" spans="4:6" x14ac:dyDescent="0.25">
      <c r="D437" s="38">
        <v>135045</v>
      </c>
    </row>
    <row r="438" spans="4:6" x14ac:dyDescent="0.25">
      <c r="D438" s="38">
        <v>5055885</v>
      </c>
    </row>
    <row r="439" spans="4:6" x14ac:dyDescent="0.25">
      <c r="D439" s="38">
        <v>28515420</v>
      </c>
    </row>
    <row r="440" spans="4:6" x14ac:dyDescent="0.25">
      <c r="D440" s="38">
        <v>0</v>
      </c>
    </row>
    <row r="441" spans="4:6" x14ac:dyDescent="0.25">
      <c r="D441" s="38">
        <v>0</v>
      </c>
    </row>
    <row r="442" spans="4:6" x14ac:dyDescent="0.25">
      <c r="D442" s="38">
        <v>306945</v>
      </c>
    </row>
    <row r="443" spans="4:6" x14ac:dyDescent="0.25">
      <c r="D443" s="38">
        <v>13542615</v>
      </c>
    </row>
    <row r="444" spans="4:6" x14ac:dyDescent="0.25">
      <c r="D444" s="38">
        <v>0</v>
      </c>
    </row>
    <row r="445" spans="4:6" x14ac:dyDescent="0.25">
      <c r="D445" s="38">
        <v>16006635</v>
      </c>
      <c r="F445" s="38">
        <v>993367359.33000004</v>
      </c>
    </row>
    <row r="446" spans="4:6" x14ac:dyDescent="0.25">
      <c r="D446" s="38">
        <v>0</v>
      </c>
      <c r="F446" s="38">
        <v>1413179778.8399999</v>
      </c>
    </row>
    <row r="447" spans="4:6" x14ac:dyDescent="0.25">
      <c r="D447" s="38">
        <v>6897825</v>
      </c>
      <c r="F447" s="38">
        <v>462207949.75999999</v>
      </c>
    </row>
    <row r="448" spans="4:6" x14ac:dyDescent="0.25">
      <c r="D448" s="38">
        <v>2071035</v>
      </c>
      <c r="F448" s="38">
        <v>578160542.99000001</v>
      </c>
    </row>
    <row r="449" spans="4:6" x14ac:dyDescent="0.25">
      <c r="D449" s="38">
        <v>1781280</v>
      </c>
      <c r="F449" s="38">
        <v>5180196253.4899998</v>
      </c>
    </row>
    <row r="450" spans="4:6" x14ac:dyDescent="0.25">
      <c r="D450" s="38">
        <v>5279265</v>
      </c>
      <c r="F450" s="38">
        <v>2223926091.9699998</v>
      </c>
    </row>
    <row r="451" spans="4:6" x14ac:dyDescent="0.25">
      <c r="D451" s="38">
        <v>2012895</v>
      </c>
      <c r="F451" s="38">
        <v>1424787159.6199999</v>
      </c>
    </row>
    <row r="452" spans="4:6" x14ac:dyDescent="0.25">
      <c r="D452" s="38">
        <v>3928860</v>
      </c>
      <c r="F452" s="38">
        <v>1864883055.1199999</v>
      </c>
    </row>
    <row r="453" spans="4:6" x14ac:dyDescent="0.25">
      <c r="D453" s="38">
        <v>0</v>
      </c>
      <c r="F453" s="38">
        <v>5335825</v>
      </c>
    </row>
    <row r="454" spans="4:6" x14ac:dyDescent="0.25">
      <c r="D454" s="38">
        <v>1555695</v>
      </c>
      <c r="F454" s="38">
        <v>463406638.40999997</v>
      </c>
    </row>
    <row r="455" spans="4:6" x14ac:dyDescent="0.25">
      <c r="D455" s="38">
        <v>2235015</v>
      </c>
      <c r="F455" s="38">
        <v>26841746.68</v>
      </c>
    </row>
    <row r="456" spans="4:6" x14ac:dyDescent="0.25">
      <c r="D456" s="38">
        <v>2357280</v>
      </c>
      <c r="F456" s="38">
        <v>168832899.28</v>
      </c>
    </row>
    <row r="457" spans="4:6" x14ac:dyDescent="0.25">
      <c r="D457" s="38">
        <v>1611090</v>
      </c>
      <c r="F457" s="38">
        <v>3263197094.3200002</v>
      </c>
    </row>
    <row r="458" spans="4:6" x14ac:dyDescent="0.25">
      <c r="D458" s="38">
        <v>3298365</v>
      </c>
      <c r="F458" s="38">
        <v>61953030</v>
      </c>
    </row>
    <row r="459" spans="4:6" x14ac:dyDescent="0.25">
      <c r="D459" s="38">
        <v>0</v>
      </c>
      <c r="F459" s="38">
        <v>33154981.969999999</v>
      </c>
    </row>
    <row r="460" spans="4:6" x14ac:dyDescent="0.25">
      <c r="D460" s="38">
        <v>1043010</v>
      </c>
      <c r="F460" s="38">
        <v>83574947.099999994</v>
      </c>
    </row>
    <row r="461" spans="4:6" x14ac:dyDescent="0.25">
      <c r="D461" s="38">
        <v>0</v>
      </c>
      <c r="F461" s="38">
        <v>11050989</v>
      </c>
    </row>
    <row r="462" spans="4:6" x14ac:dyDescent="0.25">
      <c r="D462" s="38">
        <v>0</v>
      </c>
      <c r="F462" s="38">
        <v>368291920.89999998</v>
      </c>
    </row>
    <row r="463" spans="4:6" x14ac:dyDescent="0.25">
      <c r="D463" s="38">
        <v>0</v>
      </c>
      <c r="F463" s="38">
        <v>297435240.53000003</v>
      </c>
    </row>
    <row r="464" spans="4:6" x14ac:dyDescent="0.25">
      <c r="D464" s="38">
        <v>900000</v>
      </c>
      <c r="F464" s="38">
        <v>137106506.20999998</v>
      </c>
    </row>
    <row r="465" spans="4:6" x14ac:dyDescent="0.25">
      <c r="D465" s="38">
        <v>0</v>
      </c>
      <c r="F465" s="38">
        <v>0</v>
      </c>
    </row>
    <row r="466" spans="4:6" x14ac:dyDescent="0.25">
      <c r="D466" s="38">
        <v>0</v>
      </c>
      <c r="F466" s="38">
        <v>0</v>
      </c>
    </row>
    <row r="467" spans="4:6" x14ac:dyDescent="0.25">
      <c r="D467" s="38">
        <v>5705640</v>
      </c>
      <c r="F467" s="38">
        <v>8677914.2799999993</v>
      </c>
    </row>
    <row r="468" spans="4:6" x14ac:dyDescent="0.25">
      <c r="D468" s="41">
        <f>SUM(D420:D467)</f>
        <v>5785713000</v>
      </c>
      <c r="F468" s="38">
        <v>84638636.539999992</v>
      </c>
    </row>
    <row r="469" spans="4:6" x14ac:dyDescent="0.25">
      <c r="F469" s="38">
        <v>2496751</v>
      </c>
    </row>
    <row r="470" spans="4:6" x14ac:dyDescent="0.25">
      <c r="D470">
        <v>5785713000</v>
      </c>
      <c r="F470" s="38">
        <v>28437391</v>
      </c>
    </row>
    <row r="471" spans="4:6" x14ac:dyDescent="0.25">
      <c r="F471" s="38">
        <v>60206606.280000001</v>
      </c>
    </row>
    <row r="472" spans="4:6" x14ac:dyDescent="0.25">
      <c r="F472" s="38">
        <v>21844871.810000002</v>
      </c>
    </row>
    <row r="473" spans="4:6" x14ac:dyDescent="0.25">
      <c r="F473" s="38">
        <v>2581035</v>
      </c>
    </row>
    <row r="474" spans="4:6" x14ac:dyDescent="0.25">
      <c r="F474" s="38">
        <v>6849263.4500000002</v>
      </c>
    </row>
    <row r="475" spans="4:6" x14ac:dyDescent="0.25">
      <c r="F475" s="38">
        <v>140320265</v>
      </c>
    </row>
    <row r="476" spans="4:6" x14ac:dyDescent="0.25">
      <c r="F476" s="38">
        <v>7660027.5199999996</v>
      </c>
    </row>
    <row r="477" spans="4:6" x14ac:dyDescent="0.25">
      <c r="F477" s="38">
        <v>7554954.8799999999</v>
      </c>
    </row>
    <row r="478" spans="4:6" x14ac:dyDescent="0.25">
      <c r="F478" s="38">
        <v>309000</v>
      </c>
    </row>
    <row r="479" spans="4:6" x14ac:dyDescent="0.25">
      <c r="F479" s="38">
        <v>8316323.0499999998</v>
      </c>
    </row>
    <row r="480" spans="4:6" x14ac:dyDescent="0.25">
      <c r="F480" s="38">
        <v>11620676.85</v>
      </c>
    </row>
    <row r="481" spans="6:10" x14ac:dyDescent="0.25">
      <c r="F481" s="38">
        <v>6614265</v>
      </c>
    </row>
    <row r="482" spans="6:10" x14ac:dyDescent="0.25">
      <c r="F482" s="38">
        <v>4897112.34</v>
      </c>
    </row>
    <row r="483" spans="6:10" x14ac:dyDescent="0.25">
      <c r="F483" s="38">
        <v>6569843.1099999994</v>
      </c>
    </row>
    <row r="484" spans="6:10" x14ac:dyDescent="0.25">
      <c r="F484" s="38">
        <v>0</v>
      </c>
    </row>
    <row r="485" spans="6:10" x14ac:dyDescent="0.25">
      <c r="F485" s="38">
        <v>13815264.100000001</v>
      </c>
    </row>
    <row r="486" spans="6:10" x14ac:dyDescent="0.25">
      <c r="F486" s="38">
        <v>0</v>
      </c>
    </row>
    <row r="487" spans="6:10" x14ac:dyDescent="0.25">
      <c r="F487" s="38">
        <v>0</v>
      </c>
    </row>
    <row r="488" spans="6:10" x14ac:dyDescent="0.25">
      <c r="F488" s="38">
        <v>0</v>
      </c>
    </row>
    <row r="489" spans="6:10" x14ac:dyDescent="0.25">
      <c r="F489" s="38">
        <v>6981600</v>
      </c>
    </row>
    <row r="490" spans="6:10" x14ac:dyDescent="0.25">
      <c r="F490" s="38">
        <v>0</v>
      </c>
    </row>
    <row r="491" spans="6:10" x14ac:dyDescent="0.25">
      <c r="F491" s="38">
        <v>2926450</v>
      </c>
    </row>
    <row r="492" spans="6:10" x14ac:dyDescent="0.25">
      <c r="F492" s="38">
        <v>11701335.469999999</v>
      </c>
    </row>
    <row r="493" spans="6:10" x14ac:dyDescent="0.25">
      <c r="F493" s="41">
        <f>SUM(F445:F492)</f>
        <v>19505909597.200001</v>
      </c>
    </row>
    <row r="494" spans="6:10" x14ac:dyDescent="0.25">
      <c r="F494">
        <v>19505909597.200001</v>
      </c>
    </row>
    <row r="496" spans="6:10" x14ac:dyDescent="0.25">
      <c r="F496" s="38">
        <v>993367359.33000004</v>
      </c>
      <c r="H496" s="38">
        <v>177628032916.32999</v>
      </c>
      <c r="J496" s="41">
        <f>F496+H496</f>
        <v>178621400275.65997</v>
      </c>
    </row>
    <row r="497" spans="6:10" x14ac:dyDescent="0.25">
      <c r="F497" s="38">
        <v>1413179778.8399999</v>
      </c>
      <c r="H497" s="38">
        <v>118143762544.59</v>
      </c>
      <c r="J497" s="41">
        <f t="shared" ref="J497:J543" si="2">F497+H497</f>
        <v>119556942323.42999</v>
      </c>
    </row>
    <row r="498" spans="6:10" x14ac:dyDescent="0.25">
      <c r="F498" s="38">
        <v>462207949.75999999</v>
      </c>
      <c r="H498" s="38">
        <v>91976079525.839996</v>
      </c>
      <c r="J498" s="41">
        <f t="shared" si="2"/>
        <v>92438287475.599991</v>
      </c>
    </row>
    <row r="499" spans="6:10" x14ac:dyDescent="0.25">
      <c r="F499" s="38">
        <v>578160542.99000001</v>
      </c>
      <c r="H499" s="38">
        <v>56409799444.160004</v>
      </c>
      <c r="J499" s="41">
        <f t="shared" si="2"/>
        <v>56987959987.150002</v>
      </c>
    </row>
    <row r="500" spans="6:10" x14ac:dyDescent="0.25">
      <c r="F500" s="38">
        <v>5180196253.4899998</v>
      </c>
      <c r="H500" s="38">
        <v>51694401296.419998</v>
      </c>
      <c r="J500" s="41">
        <f t="shared" si="2"/>
        <v>56874597549.909996</v>
      </c>
    </row>
    <row r="501" spans="6:10" x14ac:dyDescent="0.25">
      <c r="F501" s="38">
        <v>2223926091.9699998</v>
      </c>
      <c r="H501" s="38">
        <v>43674917479.169998</v>
      </c>
      <c r="J501" s="41">
        <f t="shared" si="2"/>
        <v>45898843571.139999</v>
      </c>
    </row>
    <row r="502" spans="6:10" x14ac:dyDescent="0.25">
      <c r="F502" s="38">
        <v>1424787159.6199999</v>
      </c>
      <c r="H502" s="38">
        <v>19713261308.59</v>
      </c>
      <c r="J502" s="41">
        <f t="shared" si="2"/>
        <v>21138048468.209999</v>
      </c>
    </row>
    <row r="503" spans="6:10" x14ac:dyDescent="0.25">
      <c r="F503" s="38">
        <v>1864883055.1199999</v>
      </c>
      <c r="H503" s="38">
        <v>9120012985.3799992</v>
      </c>
      <c r="J503" s="41">
        <f t="shared" si="2"/>
        <v>10984896040.5</v>
      </c>
    </row>
    <row r="504" spans="6:10" x14ac:dyDescent="0.25">
      <c r="F504" s="38">
        <v>5335825</v>
      </c>
      <c r="H504" s="38">
        <v>5585857177.8800001</v>
      </c>
      <c r="J504" s="41">
        <f t="shared" si="2"/>
        <v>5591193002.8800001</v>
      </c>
    </row>
    <row r="505" spans="6:10" x14ac:dyDescent="0.25">
      <c r="F505" s="38">
        <v>463406638.40999997</v>
      </c>
      <c r="H505" s="38">
        <v>4468267413.6199999</v>
      </c>
      <c r="J505" s="41">
        <f t="shared" si="2"/>
        <v>4931674052.0299997</v>
      </c>
    </row>
    <row r="506" spans="6:10" x14ac:dyDescent="0.25">
      <c r="F506" s="38">
        <v>26841746.68</v>
      </c>
      <c r="H506" s="38">
        <v>3021298315.8899999</v>
      </c>
      <c r="J506" s="41">
        <f t="shared" si="2"/>
        <v>3048140062.5699997</v>
      </c>
    </row>
    <row r="507" spans="6:10" x14ac:dyDescent="0.25">
      <c r="F507" s="38">
        <v>168832899.28</v>
      </c>
      <c r="H507" s="38">
        <v>2937604205.8599997</v>
      </c>
      <c r="J507" s="41">
        <f t="shared" si="2"/>
        <v>3106437105.1399999</v>
      </c>
    </row>
    <row r="508" spans="6:10" x14ac:dyDescent="0.25">
      <c r="F508" s="38">
        <v>3263197094.3200002</v>
      </c>
      <c r="H508" s="38">
        <v>2901297294.4000006</v>
      </c>
      <c r="J508" s="41">
        <f t="shared" si="2"/>
        <v>6164494388.7200012</v>
      </c>
    </row>
    <row r="509" spans="6:10" x14ac:dyDescent="0.25">
      <c r="F509" s="38">
        <v>61953030</v>
      </c>
      <c r="H509" s="38">
        <v>2559969449.29</v>
      </c>
      <c r="J509" s="41">
        <f t="shared" si="2"/>
        <v>2621922479.29</v>
      </c>
    </row>
    <row r="510" spans="6:10" x14ac:dyDescent="0.25">
      <c r="F510" s="38">
        <v>33154981.969999999</v>
      </c>
      <c r="H510" s="38">
        <v>1561093614.98</v>
      </c>
      <c r="J510" s="41">
        <f t="shared" si="2"/>
        <v>1594248596.95</v>
      </c>
    </row>
    <row r="511" spans="6:10" x14ac:dyDescent="0.25">
      <c r="F511" s="38">
        <v>83574947.099999994</v>
      </c>
      <c r="H511" s="38">
        <v>1298115403.4400001</v>
      </c>
      <c r="J511" s="41">
        <f t="shared" si="2"/>
        <v>1381690350.54</v>
      </c>
    </row>
    <row r="512" spans="6:10" x14ac:dyDescent="0.25">
      <c r="F512" s="38">
        <v>11050989</v>
      </c>
      <c r="H512" s="38">
        <v>1037402524.11</v>
      </c>
      <c r="J512" s="41">
        <f t="shared" si="2"/>
        <v>1048453513.11</v>
      </c>
    </row>
    <row r="513" spans="6:10" x14ac:dyDescent="0.25">
      <c r="F513" s="38">
        <v>368291920.89999998</v>
      </c>
      <c r="H513" s="38">
        <v>1013487703.4399999</v>
      </c>
      <c r="J513" s="41">
        <f t="shared" si="2"/>
        <v>1381779624.3399999</v>
      </c>
    </row>
    <row r="514" spans="6:10" x14ac:dyDescent="0.25">
      <c r="F514" s="38">
        <v>297435240.53000003</v>
      </c>
      <c r="H514" s="38">
        <v>941680540.05000007</v>
      </c>
      <c r="J514" s="41">
        <f t="shared" si="2"/>
        <v>1239115780.5800002</v>
      </c>
    </row>
    <row r="515" spans="6:10" x14ac:dyDescent="0.25">
      <c r="F515" s="38">
        <v>137106506.20999998</v>
      </c>
      <c r="H515" s="38">
        <v>744571853.31999993</v>
      </c>
      <c r="J515" s="41">
        <f t="shared" si="2"/>
        <v>881678359.52999997</v>
      </c>
    </row>
    <row r="516" spans="6:10" x14ac:dyDescent="0.25">
      <c r="F516" s="38">
        <v>0</v>
      </c>
      <c r="H516" s="38">
        <v>691129434</v>
      </c>
      <c r="J516" s="41">
        <f t="shared" si="2"/>
        <v>691129434</v>
      </c>
    </row>
    <row r="517" spans="6:10" x14ac:dyDescent="0.25">
      <c r="F517" s="38">
        <v>0</v>
      </c>
      <c r="H517" s="38">
        <v>636605249.4799999</v>
      </c>
      <c r="J517" s="41">
        <f t="shared" si="2"/>
        <v>636605249.4799999</v>
      </c>
    </row>
    <row r="518" spans="6:10" x14ac:dyDescent="0.25">
      <c r="F518" s="38">
        <v>8677914.2799999993</v>
      </c>
      <c r="H518" s="38">
        <v>550294908.27999997</v>
      </c>
      <c r="J518" s="41">
        <f t="shared" si="2"/>
        <v>558972822.55999994</v>
      </c>
    </row>
    <row r="519" spans="6:10" x14ac:dyDescent="0.25">
      <c r="F519" s="38">
        <v>84638636.539999992</v>
      </c>
      <c r="H519" s="38">
        <v>500285812.97000003</v>
      </c>
      <c r="J519" s="41">
        <f t="shared" si="2"/>
        <v>584924449.50999999</v>
      </c>
    </row>
    <row r="520" spans="6:10" x14ac:dyDescent="0.25">
      <c r="F520" s="38">
        <v>2496751</v>
      </c>
      <c r="H520" s="38">
        <v>349152766.07000005</v>
      </c>
      <c r="J520" s="41">
        <f t="shared" si="2"/>
        <v>351649517.07000005</v>
      </c>
    </row>
    <row r="521" spans="6:10" x14ac:dyDescent="0.25">
      <c r="F521" s="38">
        <v>28437391</v>
      </c>
      <c r="H521" s="38">
        <v>250144005.57999998</v>
      </c>
      <c r="J521" s="41">
        <f t="shared" si="2"/>
        <v>278581396.57999998</v>
      </c>
    </row>
    <row r="522" spans="6:10" x14ac:dyDescent="0.25">
      <c r="F522" s="38">
        <v>60206606.280000001</v>
      </c>
      <c r="H522" s="38">
        <v>247354810.71000001</v>
      </c>
      <c r="J522" s="41">
        <f t="shared" si="2"/>
        <v>307561416.99000001</v>
      </c>
    </row>
    <row r="523" spans="6:10" x14ac:dyDescent="0.25">
      <c r="F523" s="38">
        <v>21844871.810000002</v>
      </c>
      <c r="H523" s="38">
        <v>243158211.20000002</v>
      </c>
      <c r="J523" s="41">
        <f t="shared" si="2"/>
        <v>265003083.01000002</v>
      </c>
    </row>
    <row r="524" spans="6:10" x14ac:dyDescent="0.25">
      <c r="F524" s="38">
        <v>2581035</v>
      </c>
      <c r="H524" s="38">
        <v>198793194.59999999</v>
      </c>
      <c r="J524" s="41">
        <f t="shared" si="2"/>
        <v>201374229.59999999</v>
      </c>
    </row>
    <row r="525" spans="6:10" x14ac:dyDescent="0.25">
      <c r="F525" s="38">
        <v>6849263.4500000002</v>
      </c>
      <c r="H525" s="38">
        <v>185331982.69999999</v>
      </c>
      <c r="J525" s="41">
        <f t="shared" si="2"/>
        <v>192181246.14999998</v>
      </c>
    </row>
    <row r="526" spans="6:10" x14ac:dyDescent="0.25">
      <c r="F526" s="38">
        <v>140320265</v>
      </c>
      <c r="H526" s="38">
        <v>131772009.92</v>
      </c>
      <c r="J526" s="41">
        <f t="shared" si="2"/>
        <v>272092274.92000002</v>
      </c>
    </row>
    <row r="527" spans="6:10" x14ac:dyDescent="0.25">
      <c r="F527" s="38">
        <v>7660027.5199999996</v>
      </c>
      <c r="H527" s="38">
        <v>128456730.28</v>
      </c>
      <c r="J527" s="41">
        <f t="shared" si="2"/>
        <v>136116757.80000001</v>
      </c>
    </row>
    <row r="528" spans="6:10" x14ac:dyDescent="0.25">
      <c r="F528" s="38">
        <v>7554954.8799999999</v>
      </c>
      <c r="H528" s="38">
        <v>126625907.97999999</v>
      </c>
      <c r="J528" s="41">
        <f t="shared" si="2"/>
        <v>134180862.85999998</v>
      </c>
    </row>
    <row r="529" spans="6:10" x14ac:dyDescent="0.25">
      <c r="F529" s="38">
        <v>309000</v>
      </c>
      <c r="H529" s="38">
        <v>121514369.18000001</v>
      </c>
      <c r="J529" s="41">
        <f t="shared" si="2"/>
        <v>121823369.18000001</v>
      </c>
    </row>
    <row r="530" spans="6:10" x14ac:dyDescent="0.25">
      <c r="F530" s="38">
        <v>8316323.0499999998</v>
      </c>
      <c r="H530" s="38">
        <v>113704971.97999999</v>
      </c>
      <c r="J530" s="41">
        <f t="shared" si="2"/>
        <v>122021295.02999999</v>
      </c>
    </row>
    <row r="531" spans="6:10" x14ac:dyDescent="0.25">
      <c r="F531" s="38">
        <v>11620676.85</v>
      </c>
      <c r="H531" s="38">
        <v>76156237.489999995</v>
      </c>
      <c r="J531" s="41">
        <f t="shared" si="2"/>
        <v>87776914.339999989</v>
      </c>
    </row>
    <row r="532" spans="6:10" x14ac:dyDescent="0.25">
      <c r="F532" s="38">
        <v>6614265</v>
      </c>
      <c r="H532" s="38">
        <v>70571422.760000005</v>
      </c>
      <c r="J532" s="41">
        <f t="shared" si="2"/>
        <v>77185687.760000005</v>
      </c>
    </row>
    <row r="533" spans="6:10" x14ac:dyDescent="0.25">
      <c r="F533" s="38">
        <v>4897112.34</v>
      </c>
      <c r="H533" s="38">
        <v>54134824.130000003</v>
      </c>
      <c r="J533" s="41">
        <f t="shared" si="2"/>
        <v>59031936.469999999</v>
      </c>
    </row>
    <row r="534" spans="6:10" x14ac:dyDescent="0.25">
      <c r="F534" s="38">
        <v>6569843.1099999994</v>
      </c>
      <c r="H534" s="38">
        <v>47457483.590000004</v>
      </c>
      <c r="J534" s="41">
        <f t="shared" si="2"/>
        <v>54027326.700000003</v>
      </c>
    </row>
    <row r="535" spans="6:10" x14ac:dyDescent="0.25">
      <c r="F535" s="38">
        <v>0</v>
      </c>
      <c r="H535" s="38">
        <v>42485653.460000001</v>
      </c>
      <c r="J535" s="41">
        <f t="shared" si="2"/>
        <v>42485653.460000001</v>
      </c>
    </row>
    <row r="536" spans="6:10" x14ac:dyDescent="0.25">
      <c r="F536" s="38">
        <v>13815264.100000001</v>
      </c>
      <c r="H536" s="38">
        <v>42453970.400000006</v>
      </c>
      <c r="J536" s="41">
        <f t="shared" si="2"/>
        <v>56269234.500000007</v>
      </c>
    </row>
    <row r="537" spans="6:10" x14ac:dyDescent="0.25">
      <c r="F537" s="38">
        <v>0</v>
      </c>
      <c r="H537" s="38">
        <v>34934938.200000003</v>
      </c>
      <c r="J537" s="41">
        <f t="shared" si="2"/>
        <v>34934938.200000003</v>
      </c>
    </row>
    <row r="538" spans="6:10" x14ac:dyDescent="0.25">
      <c r="F538" s="38">
        <v>0</v>
      </c>
      <c r="H538" s="38">
        <v>28247990.789999999</v>
      </c>
      <c r="J538" s="41">
        <f t="shared" si="2"/>
        <v>28247990.789999999</v>
      </c>
    </row>
    <row r="539" spans="6:10" x14ac:dyDescent="0.25">
      <c r="F539" s="38">
        <v>0</v>
      </c>
      <c r="H539" s="38">
        <v>18727201.039999999</v>
      </c>
      <c r="J539" s="41">
        <f t="shared" si="2"/>
        <v>18727201.039999999</v>
      </c>
    </row>
    <row r="540" spans="6:10" x14ac:dyDescent="0.25">
      <c r="F540" s="38">
        <v>6981600</v>
      </c>
      <c r="H540" s="38">
        <v>18585825.27</v>
      </c>
      <c r="J540" s="41">
        <f t="shared" si="2"/>
        <v>25567425.27</v>
      </c>
    </row>
    <row r="541" spans="6:10" x14ac:dyDescent="0.25">
      <c r="F541" s="38">
        <v>0</v>
      </c>
      <c r="H541" s="38">
        <v>14321420.199999999</v>
      </c>
      <c r="J541" s="41">
        <f t="shared" si="2"/>
        <v>14321420.199999999</v>
      </c>
    </row>
    <row r="542" spans="6:10" x14ac:dyDescent="0.25">
      <c r="F542" s="38">
        <v>2926450</v>
      </c>
      <c r="H542" s="38">
        <v>9203245</v>
      </c>
      <c r="J542" s="41">
        <f t="shared" si="2"/>
        <v>12129695</v>
      </c>
    </row>
    <row r="543" spans="6:10" x14ac:dyDescent="0.25">
      <c r="F543" s="38">
        <v>11701335.469999999</v>
      </c>
      <c r="H543" s="38">
        <v>581.5</v>
      </c>
      <c r="J543" s="41">
        <f t="shared" si="2"/>
        <v>11701916.969999999</v>
      </c>
    </row>
    <row r="544" spans="6:10" x14ac:dyDescent="0.25">
      <c r="J544" s="41">
        <f>SUM(J496:J543)</f>
        <v>620868427752.71973</v>
      </c>
    </row>
    <row r="547" spans="4:4" x14ac:dyDescent="0.25">
      <c r="D547" s="38">
        <v>682009599.94000006</v>
      </c>
    </row>
    <row r="548" spans="4:4" x14ac:dyDescent="0.25">
      <c r="D548" s="38">
        <v>1175238831.1599998</v>
      </c>
    </row>
    <row r="549" spans="4:4" x14ac:dyDescent="0.25">
      <c r="D549" s="38">
        <v>652005591.25</v>
      </c>
    </row>
    <row r="550" spans="4:4" x14ac:dyDescent="0.25">
      <c r="D550" s="38">
        <v>11067076560.24</v>
      </c>
    </row>
    <row r="551" spans="4:4" x14ac:dyDescent="0.25">
      <c r="D551" s="38">
        <v>948400686.76999998</v>
      </c>
    </row>
    <row r="552" spans="4:4" x14ac:dyDescent="0.25">
      <c r="D552" s="38">
        <v>3540488513.5100002</v>
      </c>
    </row>
    <row r="553" spans="4:4" x14ac:dyDescent="0.25">
      <c r="D553" s="38">
        <v>350226090.88</v>
      </c>
    </row>
    <row r="554" spans="4:4" x14ac:dyDescent="0.25">
      <c r="D554" s="38">
        <v>355293814.43000001</v>
      </c>
    </row>
    <row r="555" spans="4:4" x14ac:dyDescent="0.25">
      <c r="D555" s="38">
        <v>304104693.98000002</v>
      </c>
    </row>
    <row r="556" spans="4:4" x14ac:dyDescent="0.25">
      <c r="D556" s="38">
        <v>0</v>
      </c>
    </row>
    <row r="557" spans="4:4" x14ac:dyDescent="0.25">
      <c r="D557" s="38">
        <v>416035806.22000003</v>
      </c>
    </row>
    <row r="558" spans="4:4" x14ac:dyDescent="0.25">
      <c r="D558" s="38">
        <v>77192394.900000006</v>
      </c>
    </row>
    <row r="559" spans="4:4" x14ac:dyDescent="0.25">
      <c r="D559" s="38">
        <v>558212069.96000004</v>
      </c>
    </row>
    <row r="560" spans="4:4" x14ac:dyDescent="0.25">
      <c r="D560" s="38">
        <v>91205440.859999999</v>
      </c>
    </row>
    <row r="561" spans="4:6" x14ac:dyDescent="0.25">
      <c r="D561" s="38">
        <v>97345463.739999995</v>
      </c>
    </row>
    <row r="562" spans="4:6" x14ac:dyDescent="0.25">
      <c r="D562" s="38">
        <v>8159383.4100000001</v>
      </c>
    </row>
    <row r="563" spans="4:6" x14ac:dyDescent="0.25">
      <c r="D563" s="38">
        <v>129682134.13999999</v>
      </c>
    </row>
    <row r="564" spans="4:6" x14ac:dyDescent="0.25">
      <c r="D564" s="38">
        <v>17001619.899999999</v>
      </c>
    </row>
    <row r="565" spans="4:6" x14ac:dyDescent="0.25">
      <c r="D565" s="38">
        <v>15158449.210000001</v>
      </c>
    </row>
    <row r="566" spans="4:6" x14ac:dyDescent="0.25">
      <c r="D566" s="38">
        <v>136304172.75999999</v>
      </c>
    </row>
    <row r="567" spans="4:6" x14ac:dyDescent="0.25">
      <c r="D567" s="38">
        <v>42707380.560000002</v>
      </c>
    </row>
    <row r="568" spans="4:6" x14ac:dyDescent="0.25">
      <c r="D568" s="38">
        <v>1670720</v>
      </c>
    </row>
    <row r="569" spans="4:6" x14ac:dyDescent="0.25">
      <c r="D569" s="38">
        <v>0</v>
      </c>
    </row>
    <row r="570" spans="4:6" x14ac:dyDescent="0.25">
      <c r="D570" s="38">
        <v>0</v>
      </c>
    </row>
    <row r="571" spans="4:6" x14ac:dyDescent="0.25">
      <c r="D571" s="38">
        <v>14819939</v>
      </c>
    </row>
    <row r="572" spans="4:6" x14ac:dyDescent="0.25">
      <c r="D572" s="38">
        <v>27982360</v>
      </c>
      <c r="F572" s="38">
        <v>13648282548</v>
      </c>
    </row>
    <row r="573" spans="4:6" x14ac:dyDescent="0.25">
      <c r="D573" s="38">
        <v>0</v>
      </c>
      <c r="F573" s="38">
        <v>4424139390</v>
      </c>
    </row>
    <row r="574" spans="4:6" x14ac:dyDescent="0.25">
      <c r="D574" s="38">
        <v>40910535.420000002</v>
      </c>
      <c r="F574" s="38">
        <v>41255550</v>
      </c>
    </row>
    <row r="575" spans="4:6" x14ac:dyDescent="0.25">
      <c r="D575" s="38">
        <v>33684528.980000004</v>
      </c>
      <c r="F575" s="38">
        <v>5981852200</v>
      </c>
    </row>
    <row r="576" spans="4:6" x14ac:dyDescent="0.25">
      <c r="D576" s="38">
        <v>0</v>
      </c>
      <c r="F576" s="38">
        <v>0</v>
      </c>
    </row>
    <row r="577" spans="4:8" x14ac:dyDescent="0.25">
      <c r="D577" s="38">
        <v>3605514</v>
      </c>
      <c r="F577" s="38">
        <v>254725490</v>
      </c>
    </row>
    <row r="578" spans="4:8" x14ac:dyDescent="0.25">
      <c r="D578" s="38">
        <v>5518267.2999999998</v>
      </c>
      <c r="F578" s="38">
        <v>0</v>
      </c>
    </row>
    <row r="579" spans="4:8" x14ac:dyDescent="0.25">
      <c r="D579" s="38">
        <v>1349450</v>
      </c>
      <c r="F579" s="38">
        <v>0</v>
      </c>
    </row>
    <row r="580" spans="4:8" x14ac:dyDescent="0.25">
      <c r="D580" s="38">
        <v>1626519</v>
      </c>
      <c r="F580" s="38">
        <v>184000</v>
      </c>
    </row>
    <row r="581" spans="4:8" x14ac:dyDescent="0.25">
      <c r="D581" s="38">
        <v>4185068.91</v>
      </c>
      <c r="F581" s="38">
        <v>0</v>
      </c>
    </row>
    <row r="582" spans="4:8" x14ac:dyDescent="0.25">
      <c r="D582" s="38">
        <v>7360432</v>
      </c>
      <c r="F582" s="38">
        <v>22578000</v>
      </c>
      <c r="H582" s="38">
        <v>99545850</v>
      </c>
    </row>
    <row r="583" spans="4:8" x14ac:dyDescent="0.25">
      <c r="D583" s="38">
        <v>388437960.65999997</v>
      </c>
      <c r="F583" s="38">
        <v>200864500</v>
      </c>
      <c r="H583" s="38">
        <v>153551100</v>
      </c>
    </row>
    <row r="584" spans="4:8" x14ac:dyDescent="0.25">
      <c r="D584" s="38">
        <v>4365623.5999999996</v>
      </c>
      <c r="F584" s="38">
        <v>3366970</v>
      </c>
      <c r="H584" s="38">
        <v>13067714550</v>
      </c>
    </row>
    <row r="585" spans="4:8" x14ac:dyDescent="0.25">
      <c r="D585" s="38">
        <v>6411456.5</v>
      </c>
      <c r="F585" s="38">
        <v>0</v>
      </c>
      <c r="H585" s="38">
        <v>1043525700</v>
      </c>
    </row>
    <row r="586" spans="4:8" x14ac:dyDescent="0.25">
      <c r="D586" s="38">
        <v>0</v>
      </c>
      <c r="F586" s="38">
        <v>72750000</v>
      </c>
      <c r="H586" s="38">
        <v>139001250</v>
      </c>
    </row>
    <row r="587" spans="4:8" x14ac:dyDescent="0.25">
      <c r="D587" s="38">
        <v>0</v>
      </c>
      <c r="F587" s="38">
        <v>0</v>
      </c>
      <c r="H587" s="38">
        <v>50665350</v>
      </c>
    </row>
    <row r="588" spans="4:8" x14ac:dyDescent="0.25">
      <c r="D588" s="38">
        <v>0</v>
      </c>
      <c r="F588" s="38">
        <v>0</v>
      </c>
      <c r="H588" s="38">
        <v>4628550</v>
      </c>
    </row>
    <row r="589" spans="4:8" x14ac:dyDescent="0.25">
      <c r="D589" s="38">
        <v>1455139.59</v>
      </c>
      <c r="F589" s="38">
        <v>0</v>
      </c>
      <c r="H589" s="38">
        <v>83220450</v>
      </c>
    </row>
    <row r="590" spans="4:8" x14ac:dyDescent="0.25">
      <c r="D590" s="38">
        <v>8891253.5</v>
      </c>
      <c r="F590" s="38">
        <v>0</v>
      </c>
      <c r="H590" s="38">
        <v>16960650</v>
      </c>
    </row>
    <row r="591" spans="4:8" x14ac:dyDescent="0.25">
      <c r="D591" s="38">
        <v>1980743.6</v>
      </c>
      <c r="F591" s="38">
        <v>0</v>
      </c>
      <c r="H591" s="38">
        <v>90000</v>
      </c>
    </row>
    <row r="592" spans="4:8" x14ac:dyDescent="0.25">
      <c r="D592" s="38">
        <v>0</v>
      </c>
      <c r="F592" s="38">
        <v>127942950</v>
      </c>
      <c r="H592" s="38">
        <v>50076600</v>
      </c>
    </row>
    <row r="593" spans="4:8" x14ac:dyDescent="0.25">
      <c r="D593" s="38">
        <v>0</v>
      </c>
      <c r="F593" s="38">
        <v>0</v>
      </c>
      <c r="H593" s="38">
        <v>3918900150</v>
      </c>
    </row>
    <row r="594" spans="4:8" x14ac:dyDescent="0.25">
      <c r="D594" s="38">
        <v>0</v>
      </c>
      <c r="F594" s="38">
        <v>0</v>
      </c>
      <c r="H594" s="38">
        <v>36710550</v>
      </c>
    </row>
    <row r="595" spans="4:8" x14ac:dyDescent="0.25">
      <c r="D595" s="38">
        <v>0</v>
      </c>
      <c r="F595" s="38">
        <v>0</v>
      </c>
      <c r="H595" s="38">
        <v>173276100</v>
      </c>
    </row>
    <row r="596" spans="4:8" x14ac:dyDescent="0.25">
      <c r="D596" s="38">
        <v>0</v>
      </c>
      <c r="F596" s="38">
        <v>4000000</v>
      </c>
      <c r="H596" s="38">
        <v>5536500</v>
      </c>
    </row>
    <row r="597" spans="4:8" x14ac:dyDescent="0.25">
      <c r="D597" s="38">
        <v>4663837.8</v>
      </c>
      <c r="F597" s="38">
        <v>0</v>
      </c>
      <c r="H597" s="38">
        <v>976800</v>
      </c>
    </row>
    <row r="598" spans="4:8" x14ac:dyDescent="0.25">
      <c r="D598" s="41">
        <f>SUM(D547:D597)</f>
        <v>21222768047.68</v>
      </c>
      <c r="F598" s="38">
        <v>0</v>
      </c>
      <c r="H598" s="38">
        <v>19768500</v>
      </c>
    </row>
    <row r="599" spans="4:8" x14ac:dyDescent="0.25">
      <c r="D599" s="38">
        <v>21222768047.68</v>
      </c>
      <c r="F599" s="38">
        <v>0</v>
      </c>
      <c r="H599" s="38">
        <v>168000</v>
      </c>
    </row>
    <row r="600" spans="4:8" x14ac:dyDescent="0.25">
      <c r="F600" s="38">
        <v>0</v>
      </c>
      <c r="H600" s="38">
        <v>546150</v>
      </c>
    </row>
    <row r="601" spans="4:8" x14ac:dyDescent="0.25">
      <c r="F601" s="38">
        <v>0</v>
      </c>
      <c r="H601" s="38">
        <v>6031500</v>
      </c>
    </row>
    <row r="602" spans="4:8" x14ac:dyDescent="0.25">
      <c r="F602" s="38">
        <v>0</v>
      </c>
      <c r="H602" s="38">
        <v>3018600</v>
      </c>
    </row>
    <row r="603" spans="4:8" x14ac:dyDescent="0.25">
      <c r="F603" s="38">
        <v>0</v>
      </c>
      <c r="H603" s="38">
        <v>39750</v>
      </c>
    </row>
    <row r="604" spans="4:8" x14ac:dyDescent="0.25">
      <c r="F604" s="38">
        <v>0</v>
      </c>
      <c r="H604" s="38">
        <v>0</v>
      </c>
    </row>
    <row r="605" spans="4:8" x14ac:dyDescent="0.25">
      <c r="F605" s="38">
        <v>0</v>
      </c>
      <c r="H605" s="38">
        <v>0</v>
      </c>
    </row>
    <row r="606" spans="4:8" x14ac:dyDescent="0.25">
      <c r="F606" s="38">
        <v>0</v>
      </c>
      <c r="H606" s="38">
        <v>976800</v>
      </c>
    </row>
    <row r="607" spans="4:8" x14ac:dyDescent="0.25">
      <c r="F607" s="38">
        <v>0</v>
      </c>
      <c r="H607" s="38">
        <v>9080250</v>
      </c>
    </row>
    <row r="608" spans="4:8" x14ac:dyDescent="0.25">
      <c r="F608" s="38">
        <v>3792400</v>
      </c>
      <c r="H608" s="38">
        <v>0</v>
      </c>
    </row>
    <row r="609" spans="4:8" x14ac:dyDescent="0.25">
      <c r="F609" s="41">
        <f>SUM(F572:F608)</f>
        <v>24785733998</v>
      </c>
      <c r="H609" s="38">
        <v>9954450</v>
      </c>
    </row>
    <row r="610" spans="4:8" x14ac:dyDescent="0.25">
      <c r="F610" s="38">
        <v>24785733998</v>
      </c>
      <c r="H610" s="38">
        <v>8581350</v>
      </c>
    </row>
    <row r="611" spans="4:8" x14ac:dyDescent="0.25">
      <c r="H611" s="38">
        <v>150000</v>
      </c>
    </row>
    <row r="612" spans="4:8" x14ac:dyDescent="0.25">
      <c r="H612" s="38">
        <v>1430100</v>
      </c>
    </row>
    <row r="613" spans="4:8" x14ac:dyDescent="0.25">
      <c r="H613" s="38">
        <v>8140200</v>
      </c>
    </row>
    <row r="614" spans="4:8" x14ac:dyDescent="0.25">
      <c r="H614" s="38">
        <v>2393250</v>
      </c>
    </row>
    <row r="615" spans="4:8" x14ac:dyDescent="0.25">
      <c r="H615" s="38">
        <v>0</v>
      </c>
    </row>
    <row r="616" spans="4:8" x14ac:dyDescent="0.25">
      <c r="H616" s="38">
        <v>0</v>
      </c>
    </row>
    <row r="617" spans="4:8" x14ac:dyDescent="0.25">
      <c r="D617" s="38">
        <v>184480610</v>
      </c>
      <c r="H617" s="38">
        <v>7880100</v>
      </c>
    </row>
    <row r="618" spans="4:8" x14ac:dyDescent="0.25">
      <c r="D618" s="38">
        <v>275636790</v>
      </c>
      <c r="H618" s="38">
        <v>1175345100</v>
      </c>
    </row>
    <row r="619" spans="4:8" x14ac:dyDescent="0.25">
      <c r="D619" s="38">
        <v>43519841370</v>
      </c>
      <c r="H619" s="38">
        <v>750000</v>
      </c>
    </row>
    <row r="620" spans="4:8" x14ac:dyDescent="0.25">
      <c r="D620" s="38">
        <v>2605517880</v>
      </c>
      <c r="H620" s="38">
        <v>300000</v>
      </c>
    </row>
    <row r="621" spans="4:8" x14ac:dyDescent="0.25">
      <c r="D621" s="38">
        <v>99963700</v>
      </c>
      <c r="H621" s="38">
        <v>71250</v>
      </c>
    </row>
    <row r="622" spans="4:8" x14ac:dyDescent="0.25">
      <c r="D622" s="38">
        <v>85971850</v>
      </c>
      <c r="H622" s="38">
        <v>0</v>
      </c>
    </row>
    <row r="623" spans="4:8" x14ac:dyDescent="0.25">
      <c r="D623" s="38">
        <v>2860910</v>
      </c>
      <c r="H623" s="38">
        <v>0</v>
      </c>
    </row>
    <row r="624" spans="4:8" x14ac:dyDescent="0.25">
      <c r="D624" s="38">
        <v>155721060</v>
      </c>
      <c r="H624" s="38">
        <v>0</v>
      </c>
    </row>
    <row r="625" spans="4:8" x14ac:dyDescent="0.25">
      <c r="D625" s="38">
        <v>48219520</v>
      </c>
      <c r="H625" s="38">
        <v>0</v>
      </c>
    </row>
    <row r="626" spans="4:8" x14ac:dyDescent="0.25">
      <c r="D626" s="38">
        <v>1358644920</v>
      </c>
      <c r="H626" s="38">
        <v>0</v>
      </c>
    </row>
    <row r="627" spans="4:8" x14ac:dyDescent="0.25">
      <c r="D627" s="38">
        <v>70213540</v>
      </c>
      <c r="H627" s="38">
        <v>0</v>
      </c>
    </row>
    <row r="628" spans="4:8" x14ac:dyDescent="0.25">
      <c r="D628" s="38">
        <v>13835500</v>
      </c>
      <c r="H628" s="38">
        <v>0</v>
      </c>
    </row>
    <row r="629" spans="4:8" x14ac:dyDescent="0.25">
      <c r="D629" s="38">
        <v>2075428250</v>
      </c>
      <c r="H629" s="38">
        <v>994500</v>
      </c>
    </row>
    <row r="630" spans="4:8" x14ac:dyDescent="0.25">
      <c r="D630" s="38">
        <v>22907340</v>
      </c>
      <c r="H630" s="41">
        <f>SUM(H582:H629)</f>
        <v>20100000000</v>
      </c>
    </row>
    <row r="631" spans="4:8" x14ac:dyDescent="0.25">
      <c r="D631" s="38">
        <v>46112630</v>
      </c>
      <c r="H631" s="38">
        <v>20100000000</v>
      </c>
    </row>
    <row r="632" spans="4:8" x14ac:dyDescent="0.25">
      <c r="D632" s="38">
        <v>590000</v>
      </c>
    </row>
    <row r="633" spans="4:8" x14ac:dyDescent="0.25">
      <c r="D633" s="38">
        <v>12597090</v>
      </c>
    </row>
    <row r="634" spans="4:8" x14ac:dyDescent="0.25">
      <c r="D634" s="38">
        <v>4449780</v>
      </c>
    </row>
    <row r="635" spans="4:8" x14ac:dyDescent="0.25">
      <c r="D635" s="38">
        <v>14056160</v>
      </c>
    </row>
    <row r="636" spans="4:8" x14ac:dyDescent="0.25">
      <c r="D636" s="38">
        <v>23558700</v>
      </c>
    </row>
    <row r="637" spans="4:8" x14ac:dyDescent="0.25">
      <c r="D637" s="38">
        <v>25590070</v>
      </c>
    </row>
    <row r="638" spans="4:8" x14ac:dyDescent="0.25">
      <c r="D638" s="38">
        <v>1354640</v>
      </c>
    </row>
    <row r="639" spans="4:8" x14ac:dyDescent="0.25">
      <c r="D639" s="38">
        <v>0</v>
      </c>
    </row>
    <row r="640" spans="4:8" x14ac:dyDescent="0.25">
      <c r="D640" s="38">
        <v>0</v>
      </c>
    </row>
    <row r="641" spans="4:6" x14ac:dyDescent="0.25">
      <c r="D641" s="38">
        <v>850780</v>
      </c>
    </row>
    <row r="642" spans="4:6" x14ac:dyDescent="0.25">
      <c r="D642" s="38">
        <v>27781330</v>
      </c>
    </row>
    <row r="643" spans="4:6" x14ac:dyDescent="0.25">
      <c r="D643" s="38">
        <v>0</v>
      </c>
    </row>
    <row r="644" spans="4:6" x14ac:dyDescent="0.25">
      <c r="D644" s="38">
        <v>22255980</v>
      </c>
    </row>
    <row r="645" spans="4:6" x14ac:dyDescent="0.25">
      <c r="D645" s="38">
        <v>4947150</v>
      </c>
    </row>
    <row r="646" spans="4:6" x14ac:dyDescent="0.25">
      <c r="D646" s="38">
        <v>0</v>
      </c>
    </row>
    <row r="647" spans="4:6" x14ac:dyDescent="0.25">
      <c r="D647" s="38">
        <v>10431790</v>
      </c>
    </row>
    <row r="648" spans="4:6" x14ac:dyDescent="0.25">
      <c r="D648" s="38">
        <v>15842680</v>
      </c>
    </row>
    <row r="649" spans="4:6" x14ac:dyDescent="0.25">
      <c r="D649" s="38">
        <v>5910620</v>
      </c>
    </row>
    <row r="650" spans="4:6" x14ac:dyDescent="0.25">
      <c r="D650" s="38">
        <v>0</v>
      </c>
    </row>
    <row r="651" spans="4:6" x14ac:dyDescent="0.25">
      <c r="D651" s="38">
        <v>1653770</v>
      </c>
    </row>
    <row r="652" spans="4:6" x14ac:dyDescent="0.25">
      <c r="D652" s="38">
        <v>12038950</v>
      </c>
    </row>
    <row r="653" spans="4:6" x14ac:dyDescent="0.25">
      <c r="D653" s="38">
        <v>74255040</v>
      </c>
    </row>
    <row r="654" spans="4:6" x14ac:dyDescent="0.25">
      <c r="D654" s="38">
        <v>14489220</v>
      </c>
      <c r="F654" s="38">
        <v>2900000</v>
      </c>
    </row>
    <row r="655" spans="4:6" x14ac:dyDescent="0.25">
      <c r="D655" s="38">
        <v>1787110</v>
      </c>
      <c r="F655" s="38">
        <v>19804200000</v>
      </c>
    </row>
    <row r="656" spans="4:6" x14ac:dyDescent="0.25">
      <c r="D656" s="38">
        <v>3405480</v>
      </c>
      <c r="F656" s="38">
        <v>500000</v>
      </c>
    </row>
    <row r="657" spans="4:6" x14ac:dyDescent="0.25">
      <c r="D657" s="38">
        <v>0</v>
      </c>
      <c r="F657" s="38">
        <v>32900000</v>
      </c>
    </row>
    <row r="658" spans="4:6" x14ac:dyDescent="0.25">
      <c r="D658" s="38">
        <v>0</v>
      </c>
      <c r="F658" s="38">
        <v>4700000</v>
      </c>
    </row>
    <row r="659" spans="4:6" x14ac:dyDescent="0.25">
      <c r="D659" s="38">
        <v>956390</v>
      </c>
      <c r="F659" s="38">
        <v>600000</v>
      </c>
    </row>
    <row r="660" spans="4:6" x14ac:dyDescent="0.25">
      <c r="D660" s="38">
        <v>5320030</v>
      </c>
      <c r="F660" s="38">
        <v>0</v>
      </c>
    </row>
    <row r="661" spans="4:6" x14ac:dyDescent="0.25">
      <c r="D661" s="38">
        <v>0</v>
      </c>
      <c r="F661" s="38">
        <v>18800000</v>
      </c>
    </row>
    <row r="662" spans="4:6" x14ac:dyDescent="0.25">
      <c r="D662" s="38">
        <v>0</v>
      </c>
      <c r="F662" s="38">
        <v>0</v>
      </c>
    </row>
    <row r="663" spans="4:6" x14ac:dyDescent="0.25">
      <c r="D663" s="38">
        <v>0</v>
      </c>
      <c r="F663" s="38">
        <v>0</v>
      </c>
    </row>
    <row r="664" spans="4:6" x14ac:dyDescent="0.25">
      <c r="D664" s="38">
        <v>1593590</v>
      </c>
      <c r="F664" s="38">
        <v>50200000</v>
      </c>
    </row>
    <row r="665" spans="4:6" x14ac:dyDescent="0.25">
      <c r="D665" s="38">
        <v>0</v>
      </c>
      <c r="F665" s="38">
        <v>0</v>
      </c>
    </row>
    <row r="666" spans="4:6" x14ac:dyDescent="0.25">
      <c r="D666" s="38">
        <v>0</v>
      </c>
      <c r="F666" s="38">
        <v>700000</v>
      </c>
    </row>
    <row r="667" spans="4:6" x14ac:dyDescent="0.25">
      <c r="D667" s="38">
        <v>2502780</v>
      </c>
      <c r="F667" s="38">
        <v>5100000</v>
      </c>
    </row>
    <row r="668" spans="4:6" x14ac:dyDescent="0.25">
      <c r="D668" s="41">
        <f>SUM(D617:D667)</f>
        <v>50853575000</v>
      </c>
      <c r="F668" s="38">
        <v>10000000</v>
      </c>
    </row>
    <row r="669" spans="4:6" x14ac:dyDescent="0.25">
      <c r="D669" s="38">
        <v>50853575000</v>
      </c>
      <c r="F669" s="38">
        <v>0</v>
      </c>
    </row>
    <row r="670" spans="4:6" x14ac:dyDescent="0.25">
      <c r="F670" s="38">
        <v>0</v>
      </c>
    </row>
    <row r="671" spans="4:6" x14ac:dyDescent="0.25">
      <c r="F671" s="38">
        <v>0</v>
      </c>
    </row>
    <row r="672" spans="4:6" x14ac:dyDescent="0.25">
      <c r="F672" s="38">
        <v>0</v>
      </c>
    </row>
    <row r="673" spans="6:8" x14ac:dyDescent="0.25">
      <c r="F673" s="38">
        <v>0</v>
      </c>
    </row>
    <row r="674" spans="6:8" x14ac:dyDescent="0.25">
      <c r="F674" s="38">
        <v>0</v>
      </c>
    </row>
    <row r="675" spans="6:8" x14ac:dyDescent="0.25">
      <c r="F675" s="38">
        <v>0</v>
      </c>
    </row>
    <row r="676" spans="6:8" x14ac:dyDescent="0.25">
      <c r="F676" s="38">
        <v>0</v>
      </c>
    </row>
    <row r="677" spans="6:8" x14ac:dyDescent="0.25">
      <c r="F677" s="38">
        <v>0</v>
      </c>
    </row>
    <row r="678" spans="6:8" x14ac:dyDescent="0.25">
      <c r="F678" s="38">
        <v>0</v>
      </c>
    </row>
    <row r="679" spans="6:8" x14ac:dyDescent="0.25">
      <c r="F679" s="38">
        <v>300000</v>
      </c>
    </row>
    <row r="680" spans="6:8" x14ac:dyDescent="0.25">
      <c r="F680" s="38">
        <v>0</v>
      </c>
    </row>
    <row r="681" spans="6:8" x14ac:dyDescent="0.25">
      <c r="F681" s="38">
        <v>0</v>
      </c>
    </row>
    <row r="682" spans="6:8" x14ac:dyDescent="0.25">
      <c r="F682" s="38">
        <v>0</v>
      </c>
      <c r="H682" s="38">
        <v>14617218607.940001</v>
      </c>
    </row>
    <row r="683" spans="6:8" x14ac:dyDescent="0.25">
      <c r="F683" s="38">
        <v>0</v>
      </c>
      <c r="H683" s="38">
        <v>25832766111.16</v>
      </c>
    </row>
    <row r="684" spans="6:8" x14ac:dyDescent="0.25">
      <c r="F684" s="38">
        <v>1500000</v>
      </c>
      <c r="H684" s="38">
        <v>57281317061.25</v>
      </c>
    </row>
    <row r="685" spans="6:8" x14ac:dyDescent="0.25">
      <c r="F685" s="38">
        <v>0</v>
      </c>
      <c r="H685" s="38">
        <v>20730872340.239998</v>
      </c>
    </row>
    <row r="686" spans="6:8" x14ac:dyDescent="0.25">
      <c r="F686" s="38">
        <v>0</v>
      </c>
      <c r="H686" s="38">
        <v>1192065636.77</v>
      </c>
    </row>
    <row r="687" spans="6:8" x14ac:dyDescent="0.25">
      <c r="F687" s="38">
        <v>0</v>
      </c>
      <c r="H687" s="38">
        <v>3932451203.5100002</v>
      </c>
    </row>
    <row r="688" spans="6:8" x14ac:dyDescent="0.25">
      <c r="F688" s="38">
        <v>0</v>
      </c>
      <c r="H688" s="38">
        <v>357715550.88</v>
      </c>
    </row>
    <row r="689" spans="6:8" x14ac:dyDescent="0.25">
      <c r="F689" s="38">
        <v>0</v>
      </c>
      <c r="H689" s="38">
        <v>613035324.43000007</v>
      </c>
    </row>
    <row r="690" spans="6:8" x14ac:dyDescent="0.25">
      <c r="F690" s="38">
        <v>67600000</v>
      </c>
      <c r="H690" s="38">
        <v>369468863.98000002</v>
      </c>
    </row>
    <row r="691" spans="6:8" x14ac:dyDescent="0.25">
      <c r="F691" s="41">
        <f>SUM(F654:F690)</f>
        <v>20000000000</v>
      </c>
      <c r="H691" s="38">
        <v>1358734920</v>
      </c>
    </row>
    <row r="692" spans="6:8" x14ac:dyDescent="0.25">
      <c r="F692" s="38">
        <v>20000000000</v>
      </c>
      <c r="H692" s="38">
        <v>609103946.22000003</v>
      </c>
    </row>
    <row r="693" spans="6:8" x14ac:dyDescent="0.25">
      <c r="H693" s="38">
        <v>4210792544.9000001</v>
      </c>
    </row>
    <row r="694" spans="6:8" x14ac:dyDescent="0.25">
      <c r="H694" s="38">
        <v>2674417839.96</v>
      </c>
    </row>
    <row r="695" spans="6:8" x14ac:dyDescent="0.25">
      <c r="H695" s="38">
        <v>292488880.86000001</v>
      </c>
    </row>
    <row r="696" spans="6:8" x14ac:dyDescent="0.25">
      <c r="H696" s="38">
        <v>231744593.74000001</v>
      </c>
    </row>
    <row r="697" spans="6:8" x14ac:dyDescent="0.25">
      <c r="H697" s="38">
        <v>9726183.4100000001</v>
      </c>
    </row>
    <row r="698" spans="6:8" x14ac:dyDescent="0.25">
      <c r="H698" s="38">
        <v>162047724.13999999</v>
      </c>
    </row>
    <row r="699" spans="6:8" x14ac:dyDescent="0.25">
      <c r="H699" s="38">
        <v>21619399.899999999</v>
      </c>
    </row>
    <row r="700" spans="6:8" x14ac:dyDescent="0.25">
      <c r="H700" s="38">
        <v>29760759.210000001</v>
      </c>
    </row>
    <row r="701" spans="6:8" x14ac:dyDescent="0.25">
      <c r="H701" s="38">
        <v>165894372.75999999</v>
      </c>
    </row>
    <row r="702" spans="6:8" x14ac:dyDescent="0.25">
      <c r="H702" s="38">
        <v>199259000.56</v>
      </c>
    </row>
    <row r="703" spans="6:8" x14ac:dyDescent="0.25">
      <c r="H703" s="38">
        <v>3065110</v>
      </c>
    </row>
    <row r="704" spans="6:8" x14ac:dyDescent="0.25">
      <c r="H704" s="38">
        <v>0</v>
      </c>
    </row>
    <row r="705" spans="8:8" x14ac:dyDescent="0.25">
      <c r="H705" s="38">
        <v>0</v>
      </c>
    </row>
    <row r="706" spans="8:8" x14ac:dyDescent="0.25">
      <c r="H706" s="38">
        <v>20647519</v>
      </c>
    </row>
    <row r="707" spans="8:8" x14ac:dyDescent="0.25">
      <c r="H707" s="38">
        <v>65143940</v>
      </c>
    </row>
    <row r="708" spans="8:8" x14ac:dyDescent="0.25">
      <c r="H708" s="38">
        <v>0</v>
      </c>
    </row>
    <row r="709" spans="8:8" x14ac:dyDescent="0.25">
      <c r="H709" s="38">
        <v>73120965.420000002</v>
      </c>
    </row>
    <row r="710" spans="8:8" x14ac:dyDescent="0.25">
      <c r="H710" s="38">
        <v>47213028.980000004</v>
      </c>
    </row>
    <row r="711" spans="8:8" x14ac:dyDescent="0.25">
      <c r="H711" s="38">
        <v>150000</v>
      </c>
    </row>
    <row r="712" spans="8:8" x14ac:dyDescent="0.25">
      <c r="H712" s="38">
        <v>16967404</v>
      </c>
    </row>
    <row r="713" spans="8:8" x14ac:dyDescent="0.25">
      <c r="H713" s="38">
        <v>29501147.300000001</v>
      </c>
    </row>
    <row r="714" spans="8:8" x14ac:dyDescent="0.25">
      <c r="H714" s="38">
        <v>9653320</v>
      </c>
    </row>
    <row r="715" spans="8:8" x14ac:dyDescent="0.25">
      <c r="H715" s="38">
        <v>1626519</v>
      </c>
    </row>
    <row r="716" spans="8:8" x14ac:dyDescent="0.25">
      <c r="H716" s="38">
        <v>5838838.9100000001</v>
      </c>
    </row>
    <row r="717" spans="8:8" x14ac:dyDescent="0.25">
      <c r="H717" s="38">
        <v>27279482</v>
      </c>
    </row>
    <row r="718" spans="8:8" x14ac:dyDescent="0.25">
      <c r="H718" s="38">
        <v>1709430500.6599998</v>
      </c>
    </row>
    <row r="719" spans="8:8" x14ac:dyDescent="0.25">
      <c r="H719" s="38">
        <v>19604843.600000001</v>
      </c>
    </row>
    <row r="720" spans="8:8" x14ac:dyDescent="0.25">
      <c r="H720" s="38">
        <v>8498566.5</v>
      </c>
    </row>
    <row r="721" spans="2:8" x14ac:dyDescent="0.25">
      <c r="H721" s="38">
        <v>3476730</v>
      </c>
    </row>
    <row r="722" spans="2:8" x14ac:dyDescent="0.25">
      <c r="H722" s="38">
        <v>0</v>
      </c>
    </row>
    <row r="723" spans="2:8" x14ac:dyDescent="0.25">
      <c r="H723" s="38">
        <v>0</v>
      </c>
    </row>
    <row r="724" spans="2:8" x14ac:dyDescent="0.25">
      <c r="H724" s="38">
        <v>2411529.59</v>
      </c>
    </row>
    <row r="725" spans="2:8" x14ac:dyDescent="0.25">
      <c r="H725" s="38">
        <v>14211283.5</v>
      </c>
    </row>
    <row r="726" spans="2:8" x14ac:dyDescent="0.25">
      <c r="H726" s="38">
        <v>1980743.6</v>
      </c>
    </row>
    <row r="727" spans="2:8" x14ac:dyDescent="0.25">
      <c r="H727" s="38">
        <v>0</v>
      </c>
    </row>
    <row r="728" spans="2:8" x14ac:dyDescent="0.25">
      <c r="H728" s="38">
        <v>0</v>
      </c>
    </row>
    <row r="729" spans="2:8" x14ac:dyDescent="0.25">
      <c r="H729" s="38">
        <v>2588090</v>
      </c>
    </row>
    <row r="730" spans="2:8" x14ac:dyDescent="0.25">
      <c r="H730" s="38">
        <v>0</v>
      </c>
    </row>
    <row r="731" spans="2:8" x14ac:dyDescent="0.25">
      <c r="H731" s="38">
        <v>0</v>
      </c>
    </row>
    <row r="732" spans="2:8" x14ac:dyDescent="0.25">
      <c r="H732" s="38">
        <v>7166617.7999999998</v>
      </c>
    </row>
    <row r="733" spans="2:8" x14ac:dyDescent="0.25">
      <c r="H733" s="41">
        <f>SUM(H682:H732)</f>
        <v>136962077045.68001</v>
      </c>
    </row>
    <row r="736" spans="2:8" x14ac:dyDescent="0.25">
      <c r="B736" s="38">
        <v>14617218607.940001</v>
      </c>
      <c r="D736" s="38">
        <v>181251029363.86996</v>
      </c>
      <c r="F736" s="41">
        <f>B736+D736</f>
        <v>195868247971.80997</v>
      </c>
    </row>
    <row r="737" spans="2:6" x14ac:dyDescent="0.25">
      <c r="B737" s="38">
        <v>25832766111.16</v>
      </c>
      <c r="D737" s="38">
        <v>122722870279.17</v>
      </c>
      <c r="F737" s="41">
        <f t="shared" ref="F737:F790" si="3">B737+D737</f>
        <v>148555636390.32999</v>
      </c>
    </row>
    <row r="738" spans="2:6" x14ac:dyDescent="0.25">
      <c r="B738" s="38">
        <v>57281317061.25</v>
      </c>
      <c r="D738" s="38">
        <v>92760648118.419998</v>
      </c>
      <c r="F738" s="41">
        <f t="shared" si="3"/>
        <v>150041965179.66998</v>
      </c>
    </row>
    <row r="739" spans="2:6" x14ac:dyDescent="0.25">
      <c r="B739" s="38">
        <v>20730872340.239998</v>
      </c>
      <c r="D739" s="38">
        <v>80198575292.570007</v>
      </c>
      <c r="F739" s="41">
        <f t="shared" si="3"/>
        <v>100929447632.81</v>
      </c>
    </row>
    <row r="740" spans="2:6" x14ac:dyDescent="0.25">
      <c r="B740" s="38">
        <v>1192065636.77</v>
      </c>
      <c r="D740" s="38">
        <v>57991173247.269997</v>
      </c>
      <c r="F740" s="41">
        <f t="shared" si="3"/>
        <v>59183238884.039993</v>
      </c>
    </row>
    <row r="741" spans="2:6" x14ac:dyDescent="0.25">
      <c r="B741" s="38">
        <v>3932451203.5100002</v>
      </c>
      <c r="D741" s="38">
        <v>47196243184.260002</v>
      </c>
      <c r="F741" s="41">
        <f t="shared" si="3"/>
        <v>51128694387.770004</v>
      </c>
    </row>
    <row r="742" spans="2:6" x14ac:dyDescent="0.25">
      <c r="B742" s="38">
        <v>357715550.88</v>
      </c>
      <c r="D742" s="38">
        <v>21331248240.41</v>
      </c>
      <c r="F742" s="41">
        <f t="shared" si="3"/>
        <v>21688963791.290001</v>
      </c>
    </row>
    <row r="743" spans="2:6" x14ac:dyDescent="0.25">
      <c r="B743" s="38">
        <v>613035324.43000007</v>
      </c>
      <c r="D743" s="38">
        <v>12054008626.709999</v>
      </c>
      <c r="F743" s="41">
        <f t="shared" si="3"/>
        <v>12667043951.139999</v>
      </c>
    </row>
    <row r="744" spans="2:6" x14ac:dyDescent="0.25">
      <c r="B744" s="38">
        <v>369468863.98000002</v>
      </c>
      <c r="D744" s="38">
        <v>6438257295.5800009</v>
      </c>
      <c r="F744" s="41">
        <f t="shared" si="3"/>
        <v>6807726159.5600014</v>
      </c>
    </row>
    <row r="745" spans="2:6" x14ac:dyDescent="0.25">
      <c r="B745" s="38">
        <v>1358734920</v>
      </c>
      <c r="D745" s="38">
        <v>5592838002.8800001</v>
      </c>
      <c r="F745" s="41">
        <f t="shared" si="3"/>
        <v>6951572922.8800001</v>
      </c>
    </row>
    <row r="746" spans="2:6" x14ac:dyDescent="0.25">
      <c r="B746" s="38">
        <v>609103946.22000003</v>
      </c>
      <c r="D746" s="38">
        <v>5458847421.3800001</v>
      </c>
      <c r="F746" s="41">
        <f t="shared" si="3"/>
        <v>6067951367.6000004</v>
      </c>
    </row>
    <row r="747" spans="2:6" x14ac:dyDescent="0.25">
      <c r="B747" s="38">
        <v>4210792544.9000001</v>
      </c>
      <c r="D747" s="38">
        <v>3241303166.5199995</v>
      </c>
      <c r="F747" s="41">
        <f t="shared" si="3"/>
        <v>7452095711.4200001</v>
      </c>
    </row>
    <row r="748" spans="2:6" x14ac:dyDescent="0.25">
      <c r="B748" s="38">
        <v>2674417839.96</v>
      </c>
      <c r="D748" s="38">
        <v>3158386965.1900001</v>
      </c>
      <c r="F748" s="41">
        <f t="shared" si="3"/>
        <v>5832804805.1499996</v>
      </c>
    </row>
    <row r="749" spans="2:6" x14ac:dyDescent="0.25">
      <c r="B749" s="38">
        <v>292488880.86000001</v>
      </c>
      <c r="D749" s="38">
        <v>2621922479.29</v>
      </c>
      <c r="F749" s="41">
        <f t="shared" si="3"/>
        <v>2914411360.1500001</v>
      </c>
    </row>
    <row r="750" spans="2:6" x14ac:dyDescent="0.25">
      <c r="B750" s="38">
        <v>231744593.74000001</v>
      </c>
      <c r="D750" s="38">
        <v>2042622745.3800001</v>
      </c>
      <c r="F750" s="41">
        <f t="shared" si="3"/>
        <v>2274367339.1199999</v>
      </c>
    </row>
    <row r="751" spans="2:6" x14ac:dyDescent="0.25">
      <c r="B751" s="38">
        <v>9726183.4100000001</v>
      </c>
      <c r="D751" s="38">
        <v>1574515364.0699999</v>
      </c>
      <c r="F751" s="41">
        <f t="shared" si="3"/>
        <v>1584241547.48</v>
      </c>
    </row>
    <row r="752" spans="2:6" x14ac:dyDescent="0.25">
      <c r="B752" s="38">
        <v>162047724.13999999</v>
      </c>
      <c r="D752" s="38">
        <v>1472836622.8900001</v>
      </c>
      <c r="F752" s="41">
        <f t="shared" si="3"/>
        <v>1634884347.0300002</v>
      </c>
    </row>
    <row r="753" spans="2:6" x14ac:dyDescent="0.25">
      <c r="B753" s="38">
        <v>21619399.899999999</v>
      </c>
      <c r="D753" s="38">
        <v>1409442072.54</v>
      </c>
      <c r="F753" s="41">
        <f t="shared" si="3"/>
        <v>1431061472.4400001</v>
      </c>
    </row>
    <row r="754" spans="2:6" x14ac:dyDescent="0.25">
      <c r="B754" s="38">
        <v>29760759.210000001</v>
      </c>
      <c r="D754" s="38">
        <v>1068962463.76</v>
      </c>
      <c r="F754" s="41">
        <f t="shared" si="3"/>
        <v>1098723222.97</v>
      </c>
    </row>
    <row r="755" spans="2:6" x14ac:dyDescent="0.25">
      <c r="B755" s="38">
        <v>165894372.75999999</v>
      </c>
      <c r="D755" s="38">
        <v>949291701.68999994</v>
      </c>
      <c r="F755" s="41">
        <f t="shared" si="3"/>
        <v>1115186074.4499998</v>
      </c>
    </row>
    <row r="756" spans="2:6" x14ac:dyDescent="0.25">
      <c r="B756" s="38">
        <v>199259000.56</v>
      </c>
      <c r="D756" s="38">
        <v>739509882.47000003</v>
      </c>
      <c r="F756" s="41">
        <f t="shared" si="3"/>
        <v>938768883.02999997</v>
      </c>
    </row>
    <row r="757" spans="2:6" x14ac:dyDescent="0.25">
      <c r="B757" s="38">
        <v>3065110</v>
      </c>
      <c r="D757" s="38">
        <v>727733000.01999998</v>
      </c>
      <c r="F757" s="41">
        <f t="shared" si="3"/>
        <v>730798110.01999998</v>
      </c>
    </row>
    <row r="758" spans="2:6" x14ac:dyDescent="0.25">
      <c r="B758" s="38">
        <v>0</v>
      </c>
      <c r="D758" s="38">
        <v>691129434</v>
      </c>
      <c r="F758" s="41">
        <f t="shared" si="3"/>
        <v>691129434</v>
      </c>
    </row>
    <row r="759" spans="2:6" x14ac:dyDescent="0.25">
      <c r="B759" s="38">
        <v>0</v>
      </c>
      <c r="D759" s="38">
        <v>636605249.4799999</v>
      </c>
      <c r="F759" s="41">
        <f t="shared" si="3"/>
        <v>636605249.4799999</v>
      </c>
    </row>
    <row r="760" spans="2:6" x14ac:dyDescent="0.25">
      <c r="B760" s="38">
        <v>20647519</v>
      </c>
      <c r="D760" s="38">
        <v>632887605.87999988</v>
      </c>
      <c r="F760" s="41">
        <f t="shared" si="3"/>
        <v>653535124.87999988</v>
      </c>
    </row>
    <row r="761" spans="2:6" x14ac:dyDescent="0.25">
      <c r="B761" s="38">
        <v>65143940</v>
      </c>
      <c r="D761" s="38">
        <v>384537122.08000004</v>
      </c>
      <c r="F761" s="41">
        <f t="shared" si="3"/>
        <v>449681062.08000004</v>
      </c>
    </row>
    <row r="762" spans="2:6" x14ac:dyDescent="0.25">
      <c r="B762" s="38">
        <v>0</v>
      </c>
      <c r="D762" s="38">
        <v>351751912.07000005</v>
      </c>
      <c r="F762" s="41">
        <f t="shared" si="3"/>
        <v>351751912.07000005</v>
      </c>
    </row>
    <row r="763" spans="2:6" x14ac:dyDescent="0.25">
      <c r="B763" s="38">
        <v>73120965.420000002</v>
      </c>
      <c r="D763" s="38">
        <v>297770977.16000003</v>
      </c>
      <c r="F763" s="41">
        <f t="shared" si="3"/>
        <v>370891942.58000004</v>
      </c>
    </row>
    <row r="764" spans="2:6" x14ac:dyDescent="0.25">
      <c r="B764" s="38">
        <v>47213028.980000004</v>
      </c>
      <c r="D764" s="38">
        <v>284227428.57999998</v>
      </c>
      <c r="F764" s="41">
        <f t="shared" si="3"/>
        <v>331440457.56</v>
      </c>
    </row>
    <row r="765" spans="2:6" x14ac:dyDescent="0.25">
      <c r="B765" s="38">
        <v>150000</v>
      </c>
      <c r="D765" s="38">
        <v>201374229.59999999</v>
      </c>
      <c r="F765" s="41">
        <f t="shared" si="3"/>
        <v>201524229.59999999</v>
      </c>
    </row>
    <row r="766" spans="2:6" x14ac:dyDescent="0.25">
      <c r="B766" s="38">
        <v>16967404</v>
      </c>
      <c r="D766" s="38">
        <v>196277502.14999998</v>
      </c>
      <c r="F766" s="41">
        <f t="shared" si="3"/>
        <v>213244906.14999998</v>
      </c>
    </row>
    <row r="767" spans="2:6" x14ac:dyDescent="0.25">
      <c r="B767" s="38">
        <v>29501147.300000001</v>
      </c>
      <c r="D767" s="38">
        <v>143142463.06</v>
      </c>
      <c r="F767" s="41">
        <f t="shared" si="3"/>
        <v>172643610.36000001</v>
      </c>
    </row>
    <row r="768" spans="2:6" x14ac:dyDescent="0.25">
      <c r="B768" s="38">
        <v>9653320</v>
      </c>
      <c r="D768" s="38">
        <v>141909044.93000001</v>
      </c>
      <c r="F768" s="41">
        <f t="shared" si="3"/>
        <v>151562364.93000001</v>
      </c>
    </row>
    <row r="769" spans="2:6" x14ac:dyDescent="0.25">
      <c r="B769" s="38">
        <v>1626519</v>
      </c>
      <c r="D769" s="38">
        <v>137467542.85999998</v>
      </c>
      <c r="F769" s="41">
        <f t="shared" si="3"/>
        <v>139094061.85999998</v>
      </c>
    </row>
    <row r="770" spans="2:6" x14ac:dyDescent="0.25">
      <c r="B770" s="38">
        <v>5838838.9100000001</v>
      </c>
      <c r="D770" s="38">
        <v>132519822.22999999</v>
      </c>
      <c r="F770" s="41">
        <f t="shared" si="3"/>
        <v>138358661.13999999</v>
      </c>
    </row>
    <row r="771" spans="2:6" x14ac:dyDescent="0.25">
      <c r="B771" s="38">
        <v>27279482</v>
      </c>
      <c r="D771" s="38">
        <v>100203947.98999999</v>
      </c>
      <c r="F771" s="41">
        <f t="shared" si="3"/>
        <v>127483429.98999999</v>
      </c>
    </row>
    <row r="772" spans="2:6" x14ac:dyDescent="0.25">
      <c r="B772" s="38">
        <v>1709430500.6599998</v>
      </c>
      <c r="D772" s="38">
        <v>80924257.24000001</v>
      </c>
      <c r="F772" s="41">
        <f t="shared" si="3"/>
        <v>1790354757.8999999</v>
      </c>
    </row>
    <row r="773" spans="2:6" x14ac:dyDescent="0.25">
      <c r="B773" s="38">
        <v>19604843.600000001</v>
      </c>
      <c r="D773" s="38">
        <v>77185687.760000005</v>
      </c>
      <c r="F773" s="41">
        <f t="shared" si="3"/>
        <v>96790531.360000014</v>
      </c>
    </row>
    <row r="774" spans="2:6" x14ac:dyDescent="0.25">
      <c r="B774" s="38">
        <v>8498566.5</v>
      </c>
      <c r="D774" s="38">
        <v>63915728.500000007</v>
      </c>
      <c r="F774" s="41">
        <f t="shared" si="3"/>
        <v>72414295</v>
      </c>
    </row>
    <row r="775" spans="2:6" x14ac:dyDescent="0.25">
      <c r="B775" s="38">
        <v>3476730</v>
      </c>
      <c r="D775" s="38">
        <v>62137813.170000002</v>
      </c>
      <c r="F775" s="41">
        <f t="shared" si="3"/>
        <v>65614543.170000002</v>
      </c>
    </row>
    <row r="776" spans="2:6" x14ac:dyDescent="0.25">
      <c r="B776" s="38">
        <v>0</v>
      </c>
      <c r="D776" s="38">
        <v>42485653.460000001</v>
      </c>
      <c r="F776" s="41">
        <f t="shared" si="3"/>
        <v>42485653.460000001</v>
      </c>
    </row>
    <row r="777" spans="2:6" x14ac:dyDescent="0.25">
      <c r="B777" s="38">
        <v>0</v>
      </c>
      <c r="D777" s="38">
        <v>34934938.200000003</v>
      </c>
      <c r="F777" s="41">
        <f t="shared" si="3"/>
        <v>34934938.200000003</v>
      </c>
    </row>
    <row r="778" spans="2:6" x14ac:dyDescent="0.25">
      <c r="B778" s="38">
        <v>2411529.59</v>
      </c>
      <c r="D778" s="38">
        <v>29569344.68</v>
      </c>
      <c r="F778" s="41">
        <f t="shared" si="3"/>
        <v>31980874.27</v>
      </c>
    </row>
    <row r="779" spans="2:6" x14ac:dyDescent="0.25">
      <c r="B779" s="38">
        <v>14211283.5</v>
      </c>
      <c r="D779" s="38">
        <v>26546997.27</v>
      </c>
      <c r="F779" s="41">
        <f t="shared" si="3"/>
        <v>40758280.769999996</v>
      </c>
    </row>
    <row r="780" spans="2:6" x14ac:dyDescent="0.25">
      <c r="B780" s="38">
        <v>1980743.6</v>
      </c>
      <c r="D780" s="38">
        <v>24570277.969999999</v>
      </c>
      <c r="F780" s="41">
        <f t="shared" si="3"/>
        <v>26551021.57</v>
      </c>
    </row>
    <row r="781" spans="2:6" x14ac:dyDescent="0.25">
      <c r="B781" s="38">
        <v>0</v>
      </c>
      <c r="D781" s="38">
        <v>18727201.039999999</v>
      </c>
      <c r="F781" s="41">
        <f t="shared" si="3"/>
        <v>18727201.039999999</v>
      </c>
    </row>
    <row r="782" spans="2:6" x14ac:dyDescent="0.25">
      <c r="B782" s="38">
        <v>0</v>
      </c>
      <c r="D782" s="38">
        <v>14321420.199999999</v>
      </c>
      <c r="F782" s="41">
        <f t="shared" si="3"/>
        <v>14321420.199999999</v>
      </c>
    </row>
    <row r="783" spans="2:6" x14ac:dyDescent="0.25">
      <c r="B783" s="38">
        <v>2588090</v>
      </c>
      <c r="D783" s="38">
        <v>12129695</v>
      </c>
      <c r="F783" s="41">
        <f t="shared" si="3"/>
        <v>14717785</v>
      </c>
    </row>
    <row r="784" spans="2:6" x14ac:dyDescent="0.25">
      <c r="B784" s="38">
        <v>0</v>
      </c>
      <c r="D784" s="38">
        <v>0</v>
      </c>
      <c r="F784" s="41">
        <f t="shared" si="3"/>
        <v>0</v>
      </c>
    </row>
    <row r="785" spans="2:6" x14ac:dyDescent="0.25">
      <c r="B785" s="38">
        <v>0</v>
      </c>
      <c r="D785" s="38">
        <v>0</v>
      </c>
      <c r="F785" s="41">
        <f t="shared" si="3"/>
        <v>0</v>
      </c>
    </row>
    <row r="786" spans="2:6" x14ac:dyDescent="0.25">
      <c r="B786" s="38">
        <v>7166617.7999999998</v>
      </c>
      <c r="D786" s="38">
        <v>0</v>
      </c>
      <c r="F786" s="41">
        <f t="shared" si="3"/>
        <v>7166617.7999999998</v>
      </c>
    </row>
    <row r="787" spans="2:6" x14ac:dyDescent="0.25">
      <c r="B787" s="38">
        <v>0</v>
      </c>
      <c r="D787" s="38">
        <v>0</v>
      </c>
      <c r="F787" s="41">
        <f t="shared" si="3"/>
        <v>0</v>
      </c>
    </row>
    <row r="788" spans="2:6" x14ac:dyDescent="0.25">
      <c r="B788" s="38">
        <v>0</v>
      </c>
      <c r="D788" s="38">
        <v>0</v>
      </c>
      <c r="F788" s="41">
        <f t="shared" si="3"/>
        <v>0</v>
      </c>
    </row>
    <row r="789" spans="2:6" x14ac:dyDescent="0.25">
      <c r="B789" s="38">
        <v>0</v>
      </c>
      <c r="D789" s="38">
        <v>0</v>
      </c>
      <c r="F789" s="41">
        <f t="shared" si="3"/>
        <v>0</v>
      </c>
    </row>
    <row r="790" spans="2:6" x14ac:dyDescent="0.25">
      <c r="B790" s="38">
        <v>0</v>
      </c>
      <c r="D790" s="38">
        <v>0</v>
      </c>
      <c r="F790" s="41">
        <f t="shared" si="3"/>
        <v>0</v>
      </c>
    </row>
    <row r="791" spans="2:6" x14ac:dyDescent="0.25">
      <c r="F791" s="41">
        <f>SUM(F736:F790)</f>
        <v>793783595878.57996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Ариунсанаа . С</cp:lastModifiedBy>
  <cp:lastPrinted>2022-08-17T01:14:48Z</cp:lastPrinted>
  <dcterms:created xsi:type="dcterms:W3CDTF">2017-06-09T07:51:20Z</dcterms:created>
  <dcterms:modified xsi:type="dcterms:W3CDTF">2022-11-09T03:39:01Z</dcterms:modified>
</cp:coreProperties>
</file>