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'Sheet1'!$A$1:$O$70</definedName>
  </definedNames>
  <calcPr calcId="152511"/>
</workbook>
</file>

<file path=xl/sharedStrings.xml><?xml version="1.0" encoding="utf-8"?>
<sst xmlns="http://schemas.openxmlformats.org/spreadsheetml/2006/main" count="209" uniqueCount="127">
  <si>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</si>
  <si>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</si>
  <si>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</si>
  <si>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</si>
  <si>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</si>
  <si>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</si>
  <si>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</si>
  <si>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</si>
  <si>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</si>
  <si>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</si>
  <si>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</si>
  <si>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</si>
  <si>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</si>
  <si>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</si>
  <si>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</si>
  <si>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</si>
  <si>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</si>
  <si>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</si>
  <si>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</si>
  <si>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</si>
  <si>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</si>
  <si>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</si>
  <si>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</si>
  <si>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</si>
  <si>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TDB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</si>
  <si>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</si>
  <si>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</si>
  <si>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</si>
  <si>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</si>
  <si>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</si>
  <si>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</si>
  <si>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</si>
  <si>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</si>
  <si>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</si>
  <si>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</si>
  <si>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</si>
  <si>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</si>
  <si>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</si>
  <si>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</si>
  <si>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</si>
  <si>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</si>
  <si>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</si>
  <si>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</si>
  <si>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</si>
  <si>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</si>
  <si>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</si>
  <si>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</si>
  <si>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</si>
  <si>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</si>
  <si>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</si>
  <si>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</si>
  <si>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</si>
  <si>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</si>
  <si>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</si>
  <si>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</si>
  <si>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</si>
  <si>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</si>
  <si>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</si>
  <si>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</si>
  <si>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</si>
  <si>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</si>
  <si>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</si>
  <si>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</si>
  <si>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</si>
  <si>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</si>
  <si>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</si>
  <si>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</si>
  <si>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</si>
  <si>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</si>
  <si>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</si>
  <si>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</si>
  <si>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</si>
  <si>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</si>
  <si>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</si>
  <si>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</si>
  <si>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</si>
  <si>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</si>
  <si>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</si>
  <si>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</si>
  <si>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</si>
  <si>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</si>
  <si>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</si>
  <si>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</si>
  <si>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</si>
  <si>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</si>
  <si>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</si>
  <si>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</si>
  <si>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</si>
  <si>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</si>
  <si>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</si>
  <si>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</si>
  <si>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</si>
  <si>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</si>
  <si>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</si>
  <si>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FCX</t>
  </si>
  <si>
    <t>"ЭФ СИ ИКС ҮЦК" ХХК</t>
  </si>
  <si>
    <t>BATS</t>
  </si>
  <si>
    <t>"БАТС ҮЦК" ХХК</t>
  </si>
  <si>
    <t>DCF</t>
  </si>
  <si>
    <t>HUN</t>
  </si>
  <si>
    <t>"ХҮННҮ ЭМПАЙР ҮЦК" ХХК</t>
  </si>
  <si>
    <t xml:space="preserve">Жич: Гишүүдийг нийт хийсэн арилжааны үнийн дүнгээр жагсаав. </t>
  </si>
  <si>
    <t>ЗГҮЦ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</si>
  <si>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</si>
  <si>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</si>
  <si>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</si>
  <si>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</si>
  <si>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</si>
  <si>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</si>
  <si>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</si>
  <si>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"ИНВЕСКОР КАПИТАЛ ҮЦК" ХХК</t>
  </si>
  <si>
    <t>"ДИ СИ ЭФ ҮЦК" ХХК</t>
  </si>
  <si>
    <t>DOMI</t>
  </si>
  <si>
    <t>"ДОМИКС СЕК ҮЦК" ХХК</t>
  </si>
  <si>
    <t>"MОНГОЛ ХУВЬЦАА" ХХК</t>
  </si>
  <si>
    <t>2020 оны арилжааны нийт дүн</t>
  </si>
  <si>
    <t>MOHU</t>
  </si>
  <si>
    <t>RISM</t>
  </si>
  <si>
    <t>"РАЙНОС ИНВЕСТМЕНТ ҮЦК" ХХК</t>
  </si>
  <si>
    <t>"ЦЕНТРАЛ СЕКЬЮРИТИЙЗ ҮЦК" ХХК</t>
  </si>
  <si>
    <t>1-р сарын арилжааны дүн</t>
  </si>
  <si>
    <t>ХУВЬЦАА /ХОС/</t>
  </si>
  <si>
    <t>КОМПАНИЙН БОНД, ХБҮЦ</t>
  </si>
  <si>
    <t>ХБҮЦ</t>
  </si>
  <si>
    <t xml:space="preserve">2022 оны 1 дүгээр сарын 31-ний байдлаар </t>
  </si>
  <si>
    <t>"ӨЛЗИЙ ЭНД КО КАПИТАЛ ҮЦК" ХХК</t>
  </si>
  <si>
    <t>"ТИ ДИ БИ СЕКЬЮРИТИЗ ҮЦК" ХХК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</si>
</sst>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10 2 2 17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840450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2022-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0\Mnth20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mbers\&#1040;&#1088;&#1080;&#1083;&#1078;&#1072;&#1072;&#1085;&#1099;%20&#1090;&#1072;&#1081;&#1083;&#1072;&#1085;\2020\Mnth200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deelliin%20san\Members\&#1040;&#1088;&#1080;&#1083;&#1078;&#1072;&#1072;&#1085;&#1099;%20&#1090;&#1072;&#1081;&#1083;&#1072;&#1085;\2021\Mnth2021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B7" t="str">
            <v>ACE</v>
          </cell>
          <cell r="C7" t="str">
            <v>АСЕ энд Т Капитал ХХК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ALTN</v>
          </cell>
          <cell r="C8" t="str">
            <v>Алтан хоромсог ХХК</v>
          </cell>
          <cell r="D8">
            <v>25793</v>
          </cell>
          <cell r="E8">
            <v>6514771.31</v>
          </cell>
          <cell r="F8">
            <v>14825</v>
          </cell>
          <cell r="G8">
            <v>7569435</v>
          </cell>
          <cell r="H8">
            <v>14084206.309999999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APS</v>
          </cell>
          <cell r="C9" t="str">
            <v>Азиа Пасифик секьюритис ХХК</v>
          </cell>
          <cell r="D9">
            <v>550</v>
          </cell>
          <cell r="E9">
            <v>1758415.4</v>
          </cell>
          <cell r="F9">
            <v>5890</v>
          </cell>
          <cell r="G9">
            <v>6007945.16</v>
          </cell>
          <cell r="H9">
            <v>7766360.5600000005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ARD</v>
          </cell>
          <cell r="C10" t="str">
            <v>Өлзий энд КО капитал ХХК</v>
          </cell>
          <cell r="D10">
            <v>891848</v>
          </cell>
          <cell r="E10">
            <v>359940358.88</v>
          </cell>
          <cell r="F10">
            <v>696517</v>
          </cell>
          <cell r="G10">
            <v>209025083.48</v>
          </cell>
          <cell r="H10">
            <v>568965442.36</v>
          </cell>
          <cell r="I10">
            <v>588</v>
          </cell>
          <cell r="J10">
            <v>58590800</v>
          </cell>
          <cell r="K10">
            <v>2070</v>
          </cell>
          <cell r="L10">
            <v>206788850</v>
          </cell>
          <cell r="M10">
            <v>265379650</v>
          </cell>
        </row>
        <row r="11">
          <cell r="B11" t="str">
            <v>ARGB</v>
          </cell>
          <cell r="C11" t="str">
            <v>Аргай бэст ХХК</v>
          </cell>
          <cell r="D11">
            <v>167285</v>
          </cell>
          <cell r="E11">
            <v>26836897.09</v>
          </cell>
          <cell r="F11">
            <v>23639</v>
          </cell>
          <cell r="G11">
            <v>14026494.42</v>
          </cell>
          <cell r="H11">
            <v>40863391.51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BATS</v>
          </cell>
          <cell r="C12" t="str">
            <v>Батс ХХК</v>
          </cell>
          <cell r="D12">
            <v>0</v>
          </cell>
          <cell r="E12">
            <v>0</v>
          </cell>
          <cell r="F12">
            <v>80000</v>
          </cell>
          <cell r="G12">
            <v>2715354.96</v>
          </cell>
          <cell r="H12">
            <v>2715354.96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BDSC</v>
          </cell>
          <cell r="C13" t="str">
            <v>БиДиСек ХК</v>
          </cell>
          <cell r="D13">
            <v>2377294</v>
          </cell>
          <cell r="E13">
            <v>1258626696.27</v>
          </cell>
          <cell r="F13">
            <v>3786515</v>
          </cell>
          <cell r="G13">
            <v>2209908207.97</v>
          </cell>
          <cell r="H13">
            <v>3468534904.24</v>
          </cell>
          <cell r="I13">
            <v>215</v>
          </cell>
          <cell r="J13">
            <v>60317714.5</v>
          </cell>
          <cell r="K13">
            <v>0</v>
          </cell>
          <cell r="L13">
            <v>0</v>
          </cell>
          <cell r="M13">
            <v>60317714.5</v>
          </cell>
        </row>
        <row r="14">
          <cell r="B14" t="str">
            <v>BLAC</v>
          </cell>
          <cell r="C14" t="str">
            <v>Блэкстоун интернэйшнл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BLMB</v>
          </cell>
          <cell r="C15" t="str">
            <v>Блүмсбюри секюритиес ХХК</v>
          </cell>
          <cell r="D15">
            <v>325</v>
          </cell>
          <cell r="E15">
            <v>2162620</v>
          </cell>
          <cell r="F15">
            <v>48</v>
          </cell>
          <cell r="G15">
            <v>2065460</v>
          </cell>
          <cell r="H15">
            <v>4228080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BSK</v>
          </cell>
          <cell r="C16" t="str">
            <v>BLUE SKY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BULG</v>
          </cell>
          <cell r="C17" t="str">
            <v>Булган брокер ХХК</v>
          </cell>
          <cell r="D17">
            <v>6300</v>
          </cell>
          <cell r="E17">
            <v>779387</v>
          </cell>
          <cell r="F17">
            <v>475</v>
          </cell>
          <cell r="G17">
            <v>385950</v>
          </cell>
          <cell r="H17">
            <v>1165337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BUMB</v>
          </cell>
          <cell r="C18" t="str">
            <v>Бумбат-Алтай ХХК</v>
          </cell>
          <cell r="D18">
            <v>555172</v>
          </cell>
          <cell r="E18">
            <v>225013158.8</v>
          </cell>
          <cell r="F18">
            <v>541843</v>
          </cell>
          <cell r="G18">
            <v>368675953.09</v>
          </cell>
          <cell r="H18">
            <v>593689111.89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BZIN</v>
          </cell>
          <cell r="C19" t="str">
            <v>Мирэ Эссет Секьюритис Монгол ХХК</v>
          </cell>
          <cell r="D19">
            <v>990266</v>
          </cell>
          <cell r="E19">
            <v>377276974.91</v>
          </cell>
          <cell r="F19">
            <v>1048755</v>
          </cell>
          <cell r="G19">
            <v>225043723.28</v>
          </cell>
          <cell r="H19">
            <v>602320698.19</v>
          </cell>
          <cell r="I19">
            <v>0</v>
          </cell>
          <cell r="J19">
            <v>0</v>
          </cell>
          <cell r="K19">
            <v>200</v>
          </cell>
          <cell r="L19">
            <v>56130052</v>
          </cell>
          <cell r="M19">
            <v>56130052</v>
          </cell>
        </row>
        <row r="20">
          <cell r="B20" t="str">
            <v>CTRL</v>
          </cell>
          <cell r="C20" t="str">
            <v>Централ секьюритийз ҮЦК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DCF</v>
          </cell>
          <cell r="C21" t="str">
            <v>Ди Си Эф ХХК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DELG</v>
          </cell>
          <cell r="C22" t="str">
            <v>Дэлгэрхангай секюритиз ХХК</v>
          </cell>
          <cell r="D22">
            <v>6536</v>
          </cell>
          <cell r="E22">
            <v>1272860</v>
          </cell>
          <cell r="F22">
            <v>123131</v>
          </cell>
          <cell r="G22">
            <v>71659650.75</v>
          </cell>
          <cell r="H22">
            <v>72932510.75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DOMI</v>
          </cell>
          <cell r="C23" t="str">
            <v>Домикс сек ҮЦК ХХК</v>
          </cell>
          <cell r="D23">
            <v>19647</v>
          </cell>
          <cell r="E23">
            <v>3825730.43</v>
          </cell>
          <cell r="F23">
            <v>7863</v>
          </cell>
          <cell r="G23">
            <v>3282923.24</v>
          </cell>
          <cell r="H23">
            <v>7108653.67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DRBR</v>
          </cell>
          <cell r="C24" t="str">
            <v>Дархан брокер ХХК</v>
          </cell>
          <cell r="D24">
            <v>11558</v>
          </cell>
          <cell r="E24">
            <v>1527396</v>
          </cell>
          <cell r="F24">
            <v>3580</v>
          </cell>
          <cell r="G24">
            <v>28160200</v>
          </cell>
          <cell r="H24">
            <v>29687596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ECM</v>
          </cell>
          <cell r="C25" t="str">
            <v>Евразиа капитал монголиа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FCX</v>
          </cell>
          <cell r="C26" t="str">
            <v>Эф Си Икс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GATR</v>
          </cell>
          <cell r="C27" t="str">
            <v>Гацуурт трейд ХХК</v>
          </cell>
          <cell r="D27">
            <v>130670</v>
          </cell>
          <cell r="E27">
            <v>11765711</v>
          </cell>
          <cell r="F27">
            <v>2</v>
          </cell>
          <cell r="G27">
            <v>147010</v>
          </cell>
          <cell r="H27">
            <v>11912721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GAUL</v>
          </cell>
          <cell r="C28" t="str">
            <v>Гаүли ХХК</v>
          </cell>
          <cell r="D28">
            <v>170680</v>
          </cell>
          <cell r="E28">
            <v>108988825.58</v>
          </cell>
          <cell r="F28">
            <v>23702</v>
          </cell>
          <cell r="G28">
            <v>21299529.14</v>
          </cell>
          <cell r="H28">
            <v>130288354.72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GDEV</v>
          </cell>
          <cell r="C29" t="str">
            <v>Гранддевелопмент ХХК</v>
          </cell>
          <cell r="D29">
            <v>203072</v>
          </cell>
          <cell r="E29">
            <v>40066833.88</v>
          </cell>
          <cell r="F29">
            <v>349447</v>
          </cell>
          <cell r="G29">
            <v>61071188.34</v>
          </cell>
          <cell r="H29">
            <v>101138022.22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GDSC</v>
          </cell>
          <cell r="C30" t="str">
            <v>Гүүдсек ХХК</v>
          </cell>
          <cell r="D30">
            <v>65601</v>
          </cell>
          <cell r="E30">
            <v>48726594.78</v>
          </cell>
          <cell r="F30">
            <v>50020</v>
          </cell>
          <cell r="G30">
            <v>41163757.9</v>
          </cell>
          <cell r="H30">
            <v>89890352.68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GLMT</v>
          </cell>
          <cell r="C31" t="str">
            <v>Голомт Капитал ХХК</v>
          </cell>
          <cell r="D31">
            <v>2143543</v>
          </cell>
          <cell r="E31">
            <v>887331407.43</v>
          </cell>
          <cell r="F31">
            <v>10229216</v>
          </cell>
          <cell r="G31">
            <v>2090397840.55</v>
          </cell>
          <cell r="H31">
            <v>2977729247.98</v>
          </cell>
          <cell r="I31">
            <v>10000</v>
          </cell>
          <cell r="J31">
            <v>2849340000</v>
          </cell>
          <cell r="K31">
            <v>10015</v>
          </cell>
          <cell r="L31">
            <v>2853527662.5</v>
          </cell>
          <cell r="M31">
            <v>5702867662.5</v>
          </cell>
        </row>
        <row r="32">
          <cell r="B32" t="str">
            <v>GNDX</v>
          </cell>
          <cell r="C32" t="str">
            <v>Гендекс ХХК</v>
          </cell>
          <cell r="D32">
            <v>48098</v>
          </cell>
          <cell r="E32">
            <v>35962694</v>
          </cell>
          <cell r="F32">
            <v>298166</v>
          </cell>
          <cell r="G32">
            <v>542741582</v>
          </cell>
          <cell r="H32">
            <v>578704276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HUN</v>
          </cell>
          <cell r="C33" t="str">
            <v>Хүннү Эмпайр ХХК</v>
          </cell>
          <cell r="D33">
            <v>1304</v>
          </cell>
          <cell r="E33">
            <v>1730345.5</v>
          </cell>
          <cell r="F33">
            <v>0</v>
          </cell>
          <cell r="G33">
            <v>0</v>
          </cell>
          <cell r="H33">
            <v>1730345.5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INVC</v>
          </cell>
          <cell r="C34" t="str">
            <v>Инвескор капитал ҮЦК</v>
          </cell>
          <cell r="D34">
            <v>29627</v>
          </cell>
          <cell r="E34">
            <v>109024494</v>
          </cell>
          <cell r="F34">
            <v>37743</v>
          </cell>
          <cell r="G34">
            <v>103485082.2</v>
          </cell>
          <cell r="H34">
            <v>212509576.2</v>
          </cell>
          <cell r="I34">
            <v>8000</v>
          </cell>
          <cell r="J34">
            <v>794400000</v>
          </cell>
          <cell r="K34">
            <v>8000</v>
          </cell>
          <cell r="L34">
            <v>794400000</v>
          </cell>
          <cell r="M34">
            <v>1588800000</v>
          </cell>
        </row>
        <row r="35">
          <cell r="B35" t="str">
            <v>LFTI</v>
          </cell>
          <cell r="C35" t="str">
            <v>Лайфтайм инвестмент ХХК</v>
          </cell>
          <cell r="D35">
            <v>5653</v>
          </cell>
          <cell r="E35">
            <v>42106735</v>
          </cell>
          <cell r="F35">
            <v>2000</v>
          </cell>
          <cell r="G35">
            <v>254000</v>
          </cell>
          <cell r="H35">
            <v>42360735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MERG</v>
          </cell>
          <cell r="C36" t="str">
            <v>Мэргэн санаа ХХК</v>
          </cell>
          <cell r="D36">
            <v>13111</v>
          </cell>
          <cell r="E36">
            <v>4417323</v>
          </cell>
          <cell r="F36">
            <v>6600</v>
          </cell>
          <cell r="G36">
            <v>7769920.42</v>
          </cell>
          <cell r="H36">
            <v>12187243.42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MIBG</v>
          </cell>
          <cell r="C37" t="str">
            <v>Мандал Капитал Маркетс ҮЦК</v>
          </cell>
          <cell r="D37">
            <v>964444</v>
          </cell>
          <cell r="E37">
            <v>606970416.02</v>
          </cell>
          <cell r="F37">
            <v>3222620</v>
          </cell>
          <cell r="G37">
            <v>2286468554.78</v>
          </cell>
          <cell r="H37">
            <v>2893438970.8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MICC</v>
          </cell>
          <cell r="C38" t="str">
            <v>Эм Ай Си Си ХХК</v>
          </cell>
          <cell r="D38">
            <v>402373</v>
          </cell>
          <cell r="E38">
            <v>80651274.21</v>
          </cell>
          <cell r="F38">
            <v>253114</v>
          </cell>
          <cell r="G38">
            <v>89006231.51</v>
          </cell>
          <cell r="H38">
            <v>169657505.72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MNET</v>
          </cell>
          <cell r="C39" t="str">
            <v>Ард секюритиз ХХК</v>
          </cell>
          <cell r="D39">
            <v>4958563</v>
          </cell>
          <cell r="E39">
            <v>13577788420</v>
          </cell>
          <cell r="F39">
            <v>3937849</v>
          </cell>
          <cell r="G39">
            <v>12396365905.09</v>
          </cell>
          <cell r="H39">
            <v>25974154325.09</v>
          </cell>
          <cell r="I39">
            <v>0</v>
          </cell>
          <cell r="J39">
            <v>0</v>
          </cell>
          <cell r="K39">
            <v>43</v>
          </cell>
          <cell r="L39">
            <v>4283600</v>
          </cell>
          <cell r="M39">
            <v>4283600</v>
          </cell>
        </row>
        <row r="40">
          <cell r="B40" t="str">
            <v>MOHU</v>
          </cell>
          <cell r="C40" t="str">
            <v>Монгол хувьцаа ХХК</v>
          </cell>
          <cell r="D40">
            <v>28507</v>
          </cell>
          <cell r="E40">
            <v>17042239.2</v>
          </cell>
          <cell r="F40">
            <v>0</v>
          </cell>
          <cell r="G40">
            <v>0</v>
          </cell>
          <cell r="H40">
            <v>17042239.2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MONG</v>
          </cell>
          <cell r="C41" t="str">
            <v>Монгол секюритиес 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MSDQ</v>
          </cell>
          <cell r="C42" t="str">
            <v>Масдак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MSEC</v>
          </cell>
          <cell r="C43" t="str">
            <v>Монсек ХХК</v>
          </cell>
          <cell r="D43">
            <v>183128</v>
          </cell>
          <cell r="E43">
            <v>40305279.8</v>
          </cell>
          <cell r="F43">
            <v>127657</v>
          </cell>
          <cell r="G43">
            <v>35058026.59</v>
          </cell>
          <cell r="H43">
            <v>75363306.39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NOVL</v>
          </cell>
          <cell r="C44" t="str">
            <v>Новел инвестмент ХХК</v>
          </cell>
          <cell r="D44">
            <v>87478</v>
          </cell>
          <cell r="E44">
            <v>164036594.19</v>
          </cell>
          <cell r="F44">
            <v>152435</v>
          </cell>
          <cell r="G44">
            <v>43455431.68</v>
          </cell>
          <cell r="H44">
            <v>207492025.87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NSEC</v>
          </cell>
          <cell r="C45" t="str">
            <v>Нэйшнл сэкюритис ХХК</v>
          </cell>
          <cell r="D45">
            <v>131284</v>
          </cell>
          <cell r="E45">
            <v>107392513.71</v>
          </cell>
          <cell r="F45">
            <v>271632</v>
          </cell>
          <cell r="G45">
            <v>133903473.01</v>
          </cell>
          <cell r="H45">
            <v>241295986.72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RISM</v>
          </cell>
          <cell r="C46" t="str">
            <v>Райнос инвестмент ҮЦК ХХК</v>
          </cell>
          <cell r="D46">
            <v>883477</v>
          </cell>
          <cell r="E46">
            <v>140496544</v>
          </cell>
          <cell r="F46">
            <v>52963</v>
          </cell>
          <cell r="G46">
            <v>16067950.1</v>
          </cell>
          <cell r="H46">
            <v>156564494.1</v>
          </cell>
          <cell r="I46">
            <v>2033</v>
          </cell>
          <cell r="J46">
            <v>203281600</v>
          </cell>
          <cell r="K46">
            <v>503</v>
          </cell>
          <cell r="L46">
            <v>50300000</v>
          </cell>
          <cell r="M46">
            <v>253581600</v>
          </cell>
        </row>
        <row r="47">
          <cell r="B47" t="str">
            <v>SANR</v>
          </cell>
          <cell r="C47" t="str">
            <v>Санар ХХК</v>
          </cell>
          <cell r="D47">
            <v>3016</v>
          </cell>
          <cell r="E47">
            <v>2137100</v>
          </cell>
          <cell r="F47">
            <v>5547</v>
          </cell>
          <cell r="G47">
            <v>7608492</v>
          </cell>
          <cell r="H47">
            <v>9745592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SECP</v>
          </cell>
          <cell r="C48" t="str">
            <v>СИКАП</v>
          </cell>
          <cell r="D48">
            <v>11119</v>
          </cell>
          <cell r="E48">
            <v>2496223.42</v>
          </cell>
          <cell r="F48">
            <v>160943</v>
          </cell>
          <cell r="G48">
            <v>20895072.8</v>
          </cell>
          <cell r="H48">
            <v>23391296.22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SGC</v>
          </cell>
          <cell r="C49" t="str">
            <v>Эс Жи Капитал ХХК</v>
          </cell>
          <cell r="D49">
            <v>116800</v>
          </cell>
          <cell r="E49">
            <v>9928000</v>
          </cell>
          <cell r="F49">
            <v>253331</v>
          </cell>
          <cell r="G49">
            <v>22087160</v>
          </cell>
          <cell r="H49">
            <v>32015160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SILS</v>
          </cell>
          <cell r="C50" t="str">
            <v>Силвэр лайт секюритиз ҮЦК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STIN</v>
          </cell>
          <cell r="C51" t="str">
            <v>Стандарт инвестмент ХХК</v>
          </cell>
          <cell r="D51">
            <v>652274</v>
          </cell>
          <cell r="E51">
            <v>253180214.99</v>
          </cell>
          <cell r="F51">
            <v>706382</v>
          </cell>
          <cell r="G51">
            <v>263154276.48</v>
          </cell>
          <cell r="H51">
            <v>516334491.47</v>
          </cell>
          <cell r="I51">
            <v>0</v>
          </cell>
          <cell r="J51">
            <v>0</v>
          </cell>
          <cell r="K51">
            <v>5</v>
          </cell>
          <cell r="L51">
            <v>499950</v>
          </cell>
          <cell r="M51">
            <v>499950</v>
          </cell>
        </row>
        <row r="52">
          <cell r="B52" t="str">
            <v>STOK</v>
          </cell>
          <cell r="C52" t="str">
            <v>Стоклаб секьюритиз ҮЦК</v>
          </cell>
          <cell r="D52">
            <v>49558</v>
          </cell>
          <cell r="E52">
            <v>9589245</v>
          </cell>
          <cell r="F52">
            <v>38393</v>
          </cell>
          <cell r="G52">
            <v>24422163.9</v>
          </cell>
          <cell r="H52">
            <v>34011408.9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TABO</v>
          </cell>
          <cell r="C53" t="str">
            <v>Таван богд ХХК</v>
          </cell>
          <cell r="D53">
            <v>14010</v>
          </cell>
          <cell r="E53">
            <v>4803500</v>
          </cell>
          <cell r="F53">
            <v>2461</v>
          </cell>
          <cell r="G53">
            <v>18407500</v>
          </cell>
          <cell r="H53">
            <v>23211000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TCHB</v>
          </cell>
          <cell r="C54" t="str">
            <v>Тулгат чандмань баян ХХК</v>
          </cell>
          <cell r="D54">
            <v>1741971</v>
          </cell>
          <cell r="E54">
            <v>404820110</v>
          </cell>
          <cell r="F54">
            <v>1768351</v>
          </cell>
          <cell r="G54">
            <v>452172123.08</v>
          </cell>
          <cell r="H54">
            <v>856992233.0799999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TDB</v>
          </cell>
          <cell r="C55" t="str">
            <v>Ти Ди Би Капитал ХХК</v>
          </cell>
          <cell r="D55">
            <v>1459827</v>
          </cell>
          <cell r="E55">
            <v>611554747.34</v>
          </cell>
          <cell r="F55">
            <v>1048556</v>
          </cell>
          <cell r="G55">
            <v>337662031.73</v>
          </cell>
          <cell r="H55">
            <v>949216779.07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TNGR</v>
          </cell>
          <cell r="C56" t="str">
            <v>Тэнгэр капитал ХХК</v>
          </cell>
          <cell r="D56">
            <v>19783</v>
          </cell>
          <cell r="E56">
            <v>16666794.13</v>
          </cell>
          <cell r="F56">
            <v>7044</v>
          </cell>
          <cell r="G56">
            <v>6821587</v>
          </cell>
          <cell r="H56">
            <v>23488381.130000003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TTOL</v>
          </cell>
          <cell r="C57" t="str">
            <v>Апекс Капитал ҮЦК</v>
          </cell>
          <cell r="D57">
            <v>7202537</v>
          </cell>
          <cell r="E57">
            <v>17040193844.1</v>
          </cell>
          <cell r="F57">
            <v>5627104</v>
          </cell>
          <cell r="G57">
            <v>15574974400.21</v>
          </cell>
          <cell r="H57">
            <v>32615168244.309998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UNDR</v>
          </cell>
          <cell r="C58" t="str">
            <v>Өндөрхаан инвест ХХК</v>
          </cell>
          <cell r="D58">
            <v>15525</v>
          </cell>
          <cell r="E58">
            <v>2725224.4</v>
          </cell>
          <cell r="F58">
            <v>6142</v>
          </cell>
          <cell r="G58">
            <v>7576029.7</v>
          </cell>
          <cell r="H58">
            <v>10301254.1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ZGB</v>
          </cell>
          <cell r="C59" t="str">
            <v>Таван Богд Капитал ХХК</v>
          </cell>
          <cell r="D59">
            <v>9451059</v>
          </cell>
          <cell r="E59">
            <v>1520567954.56</v>
          </cell>
          <cell r="F59">
            <v>1294233</v>
          </cell>
          <cell r="G59">
            <v>402966048.59</v>
          </cell>
          <cell r="H59">
            <v>1923534003.1499999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ZRGD</v>
          </cell>
          <cell r="C60" t="str">
            <v>Зэргэд ХХК</v>
          </cell>
          <cell r="D60">
            <v>60387</v>
          </cell>
          <cell r="E60">
            <v>19408094.7</v>
          </cell>
          <cell r="F60">
            <v>34319</v>
          </cell>
          <cell r="G60">
            <v>32481813.88</v>
          </cell>
          <cell r="H60">
            <v>51889908.58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D61">
            <v>36301053</v>
          </cell>
          <cell r="E61">
            <v>38188410564.02999</v>
          </cell>
          <cell r="F61">
            <v>36301053</v>
          </cell>
          <cell r="G61">
            <v>38188410564.02999</v>
          </cell>
          <cell r="H61">
            <v>76376821128.05998</v>
          </cell>
          <cell r="I61">
            <v>20836</v>
          </cell>
          <cell r="J61">
            <v>3965930114.5</v>
          </cell>
          <cell r="K61">
            <v>20836</v>
          </cell>
          <cell r="L61">
            <v>3965930114.5</v>
          </cell>
          <cell r="M61">
            <v>7931860229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2524</v>
          </cell>
          <cell r="G11">
            <v>1232910.5</v>
          </cell>
          <cell r="H11">
            <v>1232910.5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144307</v>
          </cell>
          <cell r="E12">
            <v>15621956.030000001</v>
          </cell>
          <cell r="F12">
            <v>2934455</v>
          </cell>
          <cell r="G12">
            <v>192499010.97</v>
          </cell>
          <cell r="H12">
            <v>208120967</v>
          </cell>
          <cell r="I12">
            <v>382635</v>
          </cell>
          <cell r="J12">
            <v>38263500</v>
          </cell>
          <cell r="K12">
            <v>0</v>
          </cell>
          <cell r="L12">
            <v>0</v>
          </cell>
          <cell r="M12">
            <v>38263500</v>
          </cell>
          <cell r="N12">
            <v>29518</v>
          </cell>
          <cell r="O12">
            <v>3255431.7</v>
          </cell>
          <cell r="P12">
            <v>500</v>
          </cell>
          <cell r="Q12">
            <v>57495</v>
          </cell>
          <cell r="R12">
            <v>3312926.7</v>
          </cell>
          <cell r="S12">
            <v>3</v>
          </cell>
          <cell r="T12">
            <v>300300</v>
          </cell>
          <cell r="U12">
            <v>3</v>
          </cell>
          <cell r="V12">
            <v>300300</v>
          </cell>
          <cell r="W12">
            <v>600600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11171874</v>
          </cell>
          <cell r="E15">
            <v>1262716575.23</v>
          </cell>
          <cell r="F15">
            <v>11329614</v>
          </cell>
          <cell r="G15">
            <v>1353561252.67</v>
          </cell>
          <cell r="H15">
            <v>2616277827.9</v>
          </cell>
          <cell r="I15">
            <v>3279282</v>
          </cell>
          <cell r="J15">
            <v>327928200</v>
          </cell>
          <cell r="K15">
            <v>0</v>
          </cell>
          <cell r="L15">
            <v>0</v>
          </cell>
          <cell r="M15">
            <v>327928200</v>
          </cell>
          <cell r="N15">
            <v>9205</v>
          </cell>
          <cell r="O15">
            <v>1014194</v>
          </cell>
          <cell r="P15">
            <v>300</v>
          </cell>
          <cell r="Q15">
            <v>34498</v>
          </cell>
          <cell r="R15">
            <v>1048692</v>
          </cell>
          <cell r="S15">
            <v>295</v>
          </cell>
          <cell r="T15">
            <v>29497050</v>
          </cell>
          <cell r="U15">
            <v>295</v>
          </cell>
          <cell r="V15">
            <v>29497050</v>
          </cell>
          <cell r="W15">
            <v>58994100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170</v>
          </cell>
          <cell r="E17">
            <v>340000</v>
          </cell>
          <cell r="F17">
            <v>1904</v>
          </cell>
          <cell r="G17">
            <v>1081908.05</v>
          </cell>
          <cell r="H17">
            <v>1421908.05</v>
          </cell>
          <cell r="I17">
            <v>2000</v>
          </cell>
          <cell r="J17">
            <v>200000</v>
          </cell>
          <cell r="K17">
            <v>0</v>
          </cell>
          <cell r="L17">
            <v>0</v>
          </cell>
          <cell r="M17">
            <v>200000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449966</v>
          </cell>
          <cell r="E20">
            <v>71171000.01</v>
          </cell>
          <cell r="F20">
            <v>7004570</v>
          </cell>
          <cell r="G20">
            <v>328243623.08</v>
          </cell>
          <cell r="H20">
            <v>399414623.09</v>
          </cell>
          <cell r="I20">
            <v>106901</v>
          </cell>
          <cell r="J20">
            <v>10690100</v>
          </cell>
          <cell r="K20">
            <v>0</v>
          </cell>
          <cell r="L20">
            <v>0</v>
          </cell>
          <cell r="M20">
            <v>10690100</v>
          </cell>
          <cell r="N20">
            <v>129215</v>
          </cell>
          <cell r="O20">
            <v>13575945</v>
          </cell>
          <cell r="P20">
            <v>105000</v>
          </cell>
          <cell r="Q20">
            <v>11568380</v>
          </cell>
          <cell r="R20">
            <v>25144325</v>
          </cell>
          <cell r="S20">
            <v>8</v>
          </cell>
          <cell r="T20">
            <v>800010</v>
          </cell>
          <cell r="U20">
            <v>0</v>
          </cell>
          <cell r="V20">
            <v>0</v>
          </cell>
          <cell r="W20">
            <v>800010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154022</v>
          </cell>
          <cell r="E21">
            <v>6818801.2</v>
          </cell>
          <cell r="F21">
            <v>25831</v>
          </cell>
          <cell r="G21">
            <v>3839047.66</v>
          </cell>
          <cell r="H21">
            <v>10657848.86</v>
          </cell>
          <cell r="I21">
            <v>22141</v>
          </cell>
          <cell r="J21">
            <v>2214100</v>
          </cell>
          <cell r="K21">
            <v>0</v>
          </cell>
          <cell r="L21">
            <v>0</v>
          </cell>
          <cell r="M21">
            <v>2214100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329</v>
          </cell>
          <cell r="T21">
            <v>32902780</v>
          </cell>
          <cell r="U21">
            <v>60</v>
          </cell>
          <cell r="V21">
            <v>6000600</v>
          </cell>
          <cell r="W21">
            <v>38903380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15471</v>
          </cell>
          <cell r="E23">
            <v>6049598.25</v>
          </cell>
          <cell r="F23">
            <v>151005</v>
          </cell>
          <cell r="G23">
            <v>24287823.87</v>
          </cell>
          <cell r="H23">
            <v>30337422.12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70</v>
          </cell>
          <cell r="E25">
            <v>1197000</v>
          </cell>
          <cell r="F25">
            <v>7149</v>
          </cell>
          <cell r="G25">
            <v>9906349</v>
          </cell>
          <cell r="H25">
            <v>11103349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1206</v>
          </cell>
          <cell r="E26">
            <v>918977</v>
          </cell>
          <cell r="F26">
            <v>5000</v>
          </cell>
          <cell r="G26">
            <v>2050010</v>
          </cell>
          <cell r="H26">
            <v>2968987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1130</v>
          </cell>
          <cell r="O26">
            <v>129950</v>
          </cell>
          <cell r="P26">
            <v>0</v>
          </cell>
          <cell r="Q26">
            <v>0</v>
          </cell>
          <cell r="R26">
            <v>129950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2015</v>
          </cell>
          <cell r="E27">
            <v>416765</v>
          </cell>
          <cell r="F27">
            <v>35622</v>
          </cell>
          <cell r="G27">
            <v>1056919.13</v>
          </cell>
          <cell r="H27">
            <v>1473684.13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38992</v>
          </cell>
          <cell r="E30">
            <v>16666804</v>
          </cell>
          <cell r="F30">
            <v>9215</v>
          </cell>
          <cell r="G30">
            <v>5197045</v>
          </cell>
          <cell r="H30">
            <v>21863849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48253</v>
          </cell>
          <cell r="E31">
            <v>12284169.58</v>
          </cell>
          <cell r="F31">
            <v>214408</v>
          </cell>
          <cell r="G31">
            <v>107324123</v>
          </cell>
          <cell r="H31">
            <v>119608292.58</v>
          </cell>
          <cell r="I31">
            <v>78027</v>
          </cell>
          <cell r="J31">
            <v>7802700</v>
          </cell>
          <cell r="K31">
            <v>0</v>
          </cell>
          <cell r="L31">
            <v>0</v>
          </cell>
          <cell r="M31">
            <v>7802700</v>
          </cell>
          <cell r="N31">
            <v>0</v>
          </cell>
          <cell r="O31">
            <v>0</v>
          </cell>
          <cell r="P31">
            <v>2500</v>
          </cell>
          <cell r="Q31">
            <v>287500</v>
          </cell>
          <cell r="R31">
            <v>287500</v>
          </cell>
          <cell r="S31">
            <v>3</v>
          </cell>
          <cell r="T31">
            <v>300000</v>
          </cell>
          <cell r="U31">
            <v>0</v>
          </cell>
          <cell r="V31">
            <v>0</v>
          </cell>
          <cell r="W31">
            <v>300000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69822</v>
          </cell>
          <cell r="E32">
            <v>3560801.8</v>
          </cell>
          <cell r="F32">
            <v>12724</v>
          </cell>
          <cell r="G32">
            <v>652863</v>
          </cell>
          <cell r="H32">
            <v>4213664.8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5000</v>
          </cell>
          <cell r="O32">
            <v>525050</v>
          </cell>
          <cell r="P32">
            <v>0</v>
          </cell>
          <cell r="Q32">
            <v>0</v>
          </cell>
          <cell r="R32">
            <v>525050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6391563</v>
          </cell>
          <cell r="E33">
            <v>282133433.83</v>
          </cell>
          <cell r="F33">
            <v>22246</v>
          </cell>
          <cell r="G33">
            <v>9940958</v>
          </cell>
          <cell r="H33">
            <v>292074391.83</v>
          </cell>
          <cell r="I33">
            <v>52666</v>
          </cell>
          <cell r="J33">
            <v>5266600</v>
          </cell>
          <cell r="K33">
            <v>0</v>
          </cell>
          <cell r="L33">
            <v>0</v>
          </cell>
          <cell r="M33">
            <v>5266600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495707</v>
          </cell>
          <cell r="E34">
            <v>50872890.04</v>
          </cell>
          <cell r="F34">
            <v>1013756</v>
          </cell>
          <cell r="G34">
            <v>81402486.82</v>
          </cell>
          <cell r="H34">
            <v>132275376.85999998</v>
          </cell>
          <cell r="I34">
            <v>1072866</v>
          </cell>
          <cell r="J34">
            <v>107286600</v>
          </cell>
          <cell r="K34">
            <v>0</v>
          </cell>
          <cell r="L34">
            <v>0</v>
          </cell>
          <cell r="M34">
            <v>107286600</v>
          </cell>
          <cell r="N34">
            <v>5537</v>
          </cell>
          <cell r="O34">
            <v>632033</v>
          </cell>
          <cell r="P34">
            <v>7910</v>
          </cell>
          <cell r="Q34">
            <v>889300</v>
          </cell>
          <cell r="R34">
            <v>1521333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4515</v>
          </cell>
          <cell r="E36">
            <v>477181</v>
          </cell>
          <cell r="F36">
            <v>0</v>
          </cell>
          <cell r="G36">
            <v>0</v>
          </cell>
          <cell r="H36">
            <v>477181</v>
          </cell>
          <cell r="I36">
            <v>20700</v>
          </cell>
          <cell r="J36">
            <v>2070000</v>
          </cell>
          <cell r="K36">
            <v>0</v>
          </cell>
          <cell r="L36">
            <v>0</v>
          </cell>
          <cell r="M36">
            <v>2070000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377</v>
          </cell>
          <cell r="E37">
            <v>1069728.9999999998</v>
          </cell>
          <cell r="F37">
            <v>2912</v>
          </cell>
          <cell r="G37">
            <v>8269383</v>
          </cell>
          <cell r="H37">
            <v>9339112</v>
          </cell>
          <cell r="I37">
            <v>692978</v>
          </cell>
          <cell r="J37">
            <v>69297800</v>
          </cell>
          <cell r="K37">
            <v>0</v>
          </cell>
          <cell r="L37">
            <v>0</v>
          </cell>
          <cell r="M37">
            <v>69297800</v>
          </cell>
          <cell r="N37">
            <v>10000</v>
          </cell>
          <cell r="O37">
            <v>1147948.8</v>
          </cell>
          <cell r="P37">
            <v>381267</v>
          </cell>
          <cell r="Q37">
            <v>40958593.9</v>
          </cell>
          <cell r="R37">
            <v>42106542.699999996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1955</v>
          </cell>
          <cell r="E38">
            <v>139801</v>
          </cell>
          <cell r="F38">
            <v>0</v>
          </cell>
          <cell r="G38">
            <v>0</v>
          </cell>
          <cell r="H38">
            <v>139801</v>
          </cell>
          <cell r="I38">
            <v>8456</v>
          </cell>
          <cell r="J38">
            <v>845600</v>
          </cell>
          <cell r="K38">
            <v>0</v>
          </cell>
          <cell r="L38">
            <v>0</v>
          </cell>
          <cell r="M38">
            <v>845600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1820</v>
          </cell>
          <cell r="E39">
            <v>891973.8</v>
          </cell>
          <cell r="F39">
            <v>2402</v>
          </cell>
          <cell r="G39">
            <v>1891500</v>
          </cell>
          <cell r="H39">
            <v>2783473.8</v>
          </cell>
          <cell r="I39">
            <v>75679</v>
          </cell>
          <cell r="J39">
            <v>7567900</v>
          </cell>
          <cell r="K39">
            <v>0</v>
          </cell>
          <cell r="L39">
            <v>0</v>
          </cell>
          <cell r="M39">
            <v>7567900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100</v>
          </cell>
          <cell r="E40">
            <v>700000</v>
          </cell>
          <cell r="F40">
            <v>0</v>
          </cell>
          <cell r="G40">
            <v>0</v>
          </cell>
          <cell r="H40">
            <v>700000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90</v>
          </cell>
          <cell r="E41">
            <v>3480</v>
          </cell>
          <cell r="F41">
            <v>0</v>
          </cell>
          <cell r="G41">
            <v>0</v>
          </cell>
          <cell r="H41">
            <v>3480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4576179</v>
          </cell>
          <cell r="E42">
            <v>824538040.45</v>
          </cell>
          <cell r="F42">
            <v>1234763</v>
          </cell>
          <cell r="G42">
            <v>492672315.02000004</v>
          </cell>
          <cell r="H42">
            <v>1317210355.47</v>
          </cell>
          <cell r="I42">
            <v>36237074</v>
          </cell>
          <cell r="J42">
            <v>3623707400</v>
          </cell>
          <cell r="K42">
            <v>47500000</v>
          </cell>
          <cell r="L42">
            <v>4750000000</v>
          </cell>
          <cell r="M42">
            <v>8373707400</v>
          </cell>
          <cell r="N42">
            <v>1727306</v>
          </cell>
          <cell r="O42">
            <v>185285495.8</v>
          </cell>
          <cell r="P42">
            <v>1486763</v>
          </cell>
          <cell r="Q42">
            <v>159102930.7</v>
          </cell>
          <cell r="R42">
            <v>344388426.5</v>
          </cell>
          <cell r="S42">
            <v>0</v>
          </cell>
          <cell r="T42">
            <v>0</v>
          </cell>
          <cell r="U42">
            <v>10</v>
          </cell>
          <cell r="V42">
            <v>1000070</v>
          </cell>
          <cell r="W42">
            <v>1000070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3385</v>
          </cell>
          <cell r="E45">
            <v>843950.3</v>
          </cell>
          <cell r="F45">
            <v>349</v>
          </cell>
          <cell r="G45">
            <v>780050</v>
          </cell>
          <cell r="H45">
            <v>1624000.3</v>
          </cell>
          <cell r="I45">
            <v>32618</v>
          </cell>
          <cell r="J45">
            <v>3261800</v>
          </cell>
          <cell r="K45">
            <v>0</v>
          </cell>
          <cell r="L45">
            <v>0</v>
          </cell>
          <cell r="M45">
            <v>3261800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297967</v>
          </cell>
          <cell r="E46">
            <v>16026070.030000001</v>
          </cell>
          <cell r="F46">
            <v>23485</v>
          </cell>
          <cell r="G46">
            <v>6036784.3</v>
          </cell>
          <cell r="H46">
            <v>22062854.330000002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10050</v>
          </cell>
          <cell r="O46">
            <v>1055300.5</v>
          </cell>
          <cell r="P46">
            <v>0</v>
          </cell>
          <cell r="Q46">
            <v>0</v>
          </cell>
          <cell r="R46">
            <v>1055300.5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41741</v>
          </cell>
          <cell r="E47">
            <v>56744864</v>
          </cell>
          <cell r="F47">
            <v>117498</v>
          </cell>
          <cell r="G47">
            <v>27529868.76</v>
          </cell>
          <cell r="H47">
            <v>84274732.76</v>
          </cell>
          <cell r="I47">
            <v>98218</v>
          </cell>
          <cell r="J47">
            <v>9821800</v>
          </cell>
          <cell r="K47">
            <v>0</v>
          </cell>
          <cell r="L47">
            <v>0</v>
          </cell>
          <cell r="M47">
            <v>9821800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15521</v>
          </cell>
          <cell r="E48">
            <v>532511.65</v>
          </cell>
          <cell r="F48">
            <v>1520</v>
          </cell>
          <cell r="G48">
            <v>8610235</v>
          </cell>
          <cell r="H48">
            <v>9142746.65</v>
          </cell>
          <cell r="I48">
            <v>15299</v>
          </cell>
          <cell r="J48">
            <v>1529900</v>
          </cell>
          <cell r="K48">
            <v>0</v>
          </cell>
          <cell r="L48">
            <v>0</v>
          </cell>
          <cell r="M48">
            <v>1529900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211886</v>
          </cell>
          <cell r="G49">
            <v>6356580</v>
          </cell>
          <cell r="H49">
            <v>6356580</v>
          </cell>
          <cell r="I49">
            <v>8354</v>
          </cell>
          <cell r="J49">
            <v>835400</v>
          </cell>
          <cell r="K49">
            <v>0</v>
          </cell>
          <cell r="L49">
            <v>0</v>
          </cell>
          <cell r="M49">
            <v>835400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20</v>
          </cell>
          <cell r="T49">
            <v>2000390</v>
          </cell>
          <cell r="U49">
            <v>290</v>
          </cell>
          <cell r="V49">
            <v>29002510</v>
          </cell>
          <cell r="W49">
            <v>31002900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2950</v>
          </cell>
          <cell r="E50">
            <v>1135400</v>
          </cell>
          <cell r="F50">
            <v>5082</v>
          </cell>
          <cell r="G50">
            <v>2213807</v>
          </cell>
          <cell r="H50">
            <v>3349207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SECP</v>
          </cell>
          <cell r="C51" t="str">
            <v>СИКАП</v>
          </cell>
          <cell r="D51">
            <v>948</v>
          </cell>
          <cell r="E51">
            <v>243495</v>
          </cell>
          <cell r="F51">
            <v>8500</v>
          </cell>
          <cell r="G51">
            <v>131350</v>
          </cell>
          <cell r="H51">
            <v>374845</v>
          </cell>
          <cell r="I51">
            <v>1000</v>
          </cell>
          <cell r="J51">
            <v>100000</v>
          </cell>
          <cell r="K51">
            <v>0</v>
          </cell>
          <cell r="L51">
            <v>0</v>
          </cell>
          <cell r="M51">
            <v>100000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38680</v>
          </cell>
          <cell r="G52">
            <v>16519200</v>
          </cell>
          <cell r="H52">
            <v>16519200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732365</v>
          </cell>
          <cell r="E54">
            <v>81057123.91</v>
          </cell>
          <cell r="F54">
            <v>691173</v>
          </cell>
          <cell r="G54">
            <v>83829642.54</v>
          </cell>
          <cell r="H54">
            <v>164886766.45</v>
          </cell>
          <cell r="I54">
            <v>1394642</v>
          </cell>
          <cell r="J54">
            <v>139464200</v>
          </cell>
          <cell r="K54">
            <v>0</v>
          </cell>
          <cell r="L54">
            <v>0</v>
          </cell>
          <cell r="M54">
            <v>139464200</v>
          </cell>
          <cell r="N54">
            <v>55385</v>
          </cell>
          <cell r="O54">
            <v>6110761</v>
          </cell>
          <cell r="P54">
            <v>9840</v>
          </cell>
          <cell r="Q54">
            <v>1102687</v>
          </cell>
          <cell r="R54">
            <v>7213448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40294</v>
          </cell>
          <cell r="E55">
            <v>589394</v>
          </cell>
          <cell r="F55">
            <v>3600</v>
          </cell>
          <cell r="G55">
            <v>712800</v>
          </cell>
          <cell r="H55">
            <v>1302194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2122</v>
          </cell>
          <cell r="E56">
            <v>1359610</v>
          </cell>
          <cell r="F56">
            <v>3107</v>
          </cell>
          <cell r="G56">
            <v>5478160</v>
          </cell>
          <cell r="H56">
            <v>6837770</v>
          </cell>
          <cell r="I56">
            <v>20662</v>
          </cell>
          <cell r="J56">
            <v>2066200</v>
          </cell>
          <cell r="K56">
            <v>0</v>
          </cell>
          <cell r="L56">
            <v>0</v>
          </cell>
          <cell r="M56">
            <v>2066200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760001</v>
          </cell>
          <cell r="E57">
            <v>122355713.68</v>
          </cell>
          <cell r="F57">
            <v>487453</v>
          </cell>
          <cell r="G57">
            <v>56841228.08</v>
          </cell>
          <cell r="H57">
            <v>179196941.76</v>
          </cell>
          <cell r="I57">
            <v>3013720</v>
          </cell>
          <cell r="J57">
            <v>301372000</v>
          </cell>
          <cell r="K57">
            <v>0</v>
          </cell>
          <cell r="L57">
            <v>0</v>
          </cell>
          <cell r="M57">
            <v>301372000</v>
          </cell>
          <cell r="N57">
            <v>10301</v>
          </cell>
          <cell r="O57">
            <v>1093414.8</v>
          </cell>
          <cell r="P57">
            <v>9837</v>
          </cell>
          <cell r="Q57">
            <v>1098765</v>
          </cell>
          <cell r="R57">
            <v>2192179.8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8237</v>
          </cell>
          <cell r="E58">
            <v>1122948.57</v>
          </cell>
          <cell r="F58">
            <v>1563</v>
          </cell>
          <cell r="G58">
            <v>1330943</v>
          </cell>
          <cell r="H58">
            <v>2453891.5700000003</v>
          </cell>
          <cell r="I58">
            <v>84681</v>
          </cell>
          <cell r="J58">
            <v>8468100</v>
          </cell>
          <cell r="K58">
            <v>0</v>
          </cell>
          <cell r="L58">
            <v>0</v>
          </cell>
          <cell r="M58">
            <v>8468100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560966</v>
          </cell>
          <cell r="E59">
            <v>37544031.1</v>
          </cell>
          <cell r="F59">
            <v>460697</v>
          </cell>
          <cell r="G59">
            <v>36567427.87</v>
          </cell>
          <cell r="H59">
            <v>74111458.97</v>
          </cell>
          <cell r="I59">
            <v>764783</v>
          </cell>
          <cell r="J59">
            <v>76478300</v>
          </cell>
          <cell r="K59">
            <v>0</v>
          </cell>
          <cell r="L59">
            <v>0</v>
          </cell>
          <cell r="M59">
            <v>76478300</v>
          </cell>
          <cell r="N59">
            <v>11320</v>
          </cell>
          <cell r="O59">
            <v>1280175</v>
          </cell>
          <cell r="P59">
            <v>0</v>
          </cell>
          <cell r="Q59">
            <v>0</v>
          </cell>
          <cell r="R59">
            <v>1280175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2200</v>
          </cell>
          <cell r="E60">
            <v>404800</v>
          </cell>
          <cell r="F60">
            <v>801</v>
          </cell>
          <cell r="G60">
            <v>1106339</v>
          </cell>
          <cell r="H60">
            <v>1511139</v>
          </cell>
          <cell r="I60">
            <v>2257</v>
          </cell>
          <cell r="J60">
            <v>225700</v>
          </cell>
          <cell r="K60">
            <v>0</v>
          </cell>
          <cell r="L60">
            <v>0</v>
          </cell>
          <cell r="M60">
            <v>225700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81349</v>
          </cell>
          <cell r="E62">
            <v>14429762.86</v>
          </cell>
          <cell r="F62">
            <v>53026</v>
          </cell>
          <cell r="G62">
            <v>13824708</v>
          </cell>
          <cell r="H62">
            <v>28254470.86</v>
          </cell>
          <cell r="I62">
            <v>32361</v>
          </cell>
          <cell r="J62">
            <v>3236100</v>
          </cell>
          <cell r="K62">
            <v>0</v>
          </cell>
          <cell r="L62">
            <v>0</v>
          </cell>
          <cell r="M62">
            <v>3236100</v>
          </cell>
          <cell r="N62">
            <v>0</v>
          </cell>
          <cell r="O62">
            <v>0</v>
          </cell>
          <cell r="P62">
            <v>50</v>
          </cell>
          <cell r="Q62">
            <v>5550</v>
          </cell>
          <cell r="R62">
            <v>5550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нийт</v>
          </cell>
          <cell r="C63">
            <v>0</v>
          </cell>
          <cell r="D63">
            <v>26118520</v>
          </cell>
          <cell r="E63">
            <v>2892978652.32</v>
          </cell>
          <cell r="F63">
            <v>26118520</v>
          </cell>
          <cell r="G63">
            <v>2892978652.32</v>
          </cell>
          <cell r="H63">
            <v>5785957304.64</v>
          </cell>
          <cell r="I63">
            <v>47500000</v>
          </cell>
          <cell r="J63">
            <v>4750000000</v>
          </cell>
          <cell r="K63">
            <v>47500000</v>
          </cell>
          <cell r="L63">
            <v>4750000000</v>
          </cell>
          <cell r="M63">
            <v>9500000000</v>
          </cell>
          <cell r="N63">
            <v>2003967</v>
          </cell>
          <cell r="O63">
            <v>215105699.60000002</v>
          </cell>
          <cell r="P63">
            <v>2003967</v>
          </cell>
          <cell r="Q63">
            <v>215105699.6</v>
          </cell>
          <cell r="R63">
            <v>430211399.2</v>
          </cell>
          <cell r="S63">
            <v>658</v>
          </cell>
          <cell r="T63">
            <v>65800530</v>
          </cell>
          <cell r="U63">
            <v>658</v>
          </cell>
          <cell r="V63">
            <v>65800530</v>
          </cell>
          <cell r="W63">
            <v>131601060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5785957304.64</v>
          </cell>
          <cell r="R65">
            <v>430211399.2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L67">
            <v>845600</v>
          </cell>
          <cell r="R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</v>
          </cell>
          <cell r="H12">
            <v>63196693.04000001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88173952.97</v>
          </cell>
          <cell r="H20">
            <v>195776304.95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12206175.61</v>
          </cell>
          <cell r="H23">
            <v>18544617.15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</v>
          </cell>
          <cell r="F26">
            <v>13920</v>
          </cell>
          <cell r="G26">
            <v>5292252</v>
          </cell>
          <cell r="H26">
            <v>7941347.2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</v>
          </cell>
          <cell r="H27">
            <v>6262708.83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</v>
          </cell>
          <cell r="H31">
            <v>225982732.43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34809262.22</v>
          </cell>
          <cell r="H34">
            <v>82625841.22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</v>
          </cell>
          <cell r="H40">
            <v>45453289.17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</v>
          </cell>
          <cell r="F42">
            <v>498778</v>
          </cell>
          <cell r="G42">
            <v>150461453.47</v>
          </cell>
          <cell r="H42">
            <v>272888265.15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</v>
          </cell>
          <cell r="F46">
            <v>61115</v>
          </cell>
          <cell r="G46">
            <v>9899562.31</v>
          </cell>
          <cell r="H46">
            <v>26460221.950000003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55953988.29</v>
          </cell>
          <cell r="F47">
            <v>312692</v>
          </cell>
          <cell r="G47">
            <v>37259667.5</v>
          </cell>
          <cell r="H47">
            <v>93213655.78999999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4618238.6</v>
          </cell>
          <cell r="H48">
            <v>5652426.1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</v>
          </cell>
          <cell r="H49">
            <v>51555088.89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16322345.2</v>
          </cell>
          <cell r="H50">
            <v>19256345.2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7007289.56</v>
          </cell>
          <cell r="F55">
            <v>11300</v>
          </cell>
          <cell r="G55">
            <v>2204510</v>
          </cell>
          <cell r="H55">
            <v>9211799.559999999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97573436.85</v>
          </cell>
          <cell r="F57">
            <v>225655</v>
          </cell>
          <cell r="G57">
            <v>61390144.64</v>
          </cell>
          <cell r="H57">
            <v>158963581.49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</v>
          </cell>
          <cell r="F59">
            <v>650354</v>
          </cell>
          <cell r="G59">
            <v>122771022.13</v>
          </cell>
          <cell r="H59">
            <v>203973989.42000002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24334141.99</v>
          </cell>
          <cell r="F62">
            <v>157186</v>
          </cell>
          <cell r="G62">
            <v>3971153.99</v>
          </cell>
          <cell r="H62">
            <v>28305295.979999997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нийт</v>
          </cell>
          <cell r="C63">
            <v>0</v>
          </cell>
          <cell r="D63">
            <v>23550283</v>
          </cell>
          <cell r="E63">
            <v>5090536576.290001</v>
          </cell>
          <cell r="F63">
            <v>23550283</v>
          </cell>
          <cell r="G63">
            <v>5090536576.290002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442</v>
          </cell>
          <cell r="E11">
            <v>13702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442</v>
          </cell>
          <cell r="Q11">
            <v>13702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2038656</v>
          </cell>
          <cell r="E12">
            <v>873950875.42</v>
          </cell>
          <cell r="F12">
            <v>6699289</v>
          </cell>
          <cell r="G12">
            <v>555193649.41</v>
          </cell>
          <cell r="H12">
            <v>3</v>
          </cell>
          <cell r="I12">
            <v>300060</v>
          </cell>
          <cell r="J12">
            <v>93</v>
          </cell>
          <cell r="K12">
            <v>9300060</v>
          </cell>
          <cell r="L12">
            <v>9</v>
          </cell>
          <cell r="M12">
            <v>3600000</v>
          </cell>
          <cell r="N12">
            <v>0</v>
          </cell>
          <cell r="O12">
            <v>0</v>
          </cell>
          <cell r="P12">
            <v>8738050</v>
          </cell>
          <cell r="Q12">
            <v>1442344644.83</v>
          </cell>
        </row>
        <row r="13">
          <cell r="B13" t="str">
            <v>ARGB</v>
          </cell>
          <cell r="C13" t="str">
            <v>Аргай бэст ХХК</v>
          </cell>
          <cell r="D13">
            <v>52</v>
          </cell>
          <cell r="E13">
            <v>240420</v>
          </cell>
          <cell r="F13">
            <v>7220</v>
          </cell>
          <cell r="G13">
            <v>3127260.03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7272</v>
          </cell>
          <cell r="Q13">
            <v>3367680.03</v>
          </cell>
        </row>
        <row r="14">
          <cell r="B14" t="str">
            <v>BATS</v>
          </cell>
          <cell r="C14" t="str">
            <v>Батс ХХК</v>
          </cell>
          <cell r="D14">
            <v>43700</v>
          </cell>
          <cell r="E14">
            <v>9945890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43700</v>
          </cell>
          <cell r="Q14">
            <v>9945890</v>
          </cell>
        </row>
        <row r="15">
          <cell r="B15" t="str">
            <v>BDSC</v>
          </cell>
          <cell r="C15" t="str">
            <v>БиДиСек ХК</v>
          </cell>
          <cell r="D15">
            <v>22738588</v>
          </cell>
          <cell r="E15">
            <v>3818654639.25</v>
          </cell>
          <cell r="F15">
            <v>25440027</v>
          </cell>
          <cell r="G15">
            <v>4788522190.93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385</v>
          </cell>
          <cell r="M15">
            <v>154000000</v>
          </cell>
          <cell r="N15">
            <v>0</v>
          </cell>
          <cell r="O15">
            <v>0</v>
          </cell>
          <cell r="P15">
            <v>48179000</v>
          </cell>
          <cell r="Q15">
            <v>8761176830.18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326676</v>
          </cell>
          <cell r="G16">
            <v>79333334.98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326676</v>
          </cell>
          <cell r="Q16">
            <v>79333334.98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6098</v>
          </cell>
          <cell r="E17">
            <v>1237870</v>
          </cell>
          <cell r="F17">
            <v>116375</v>
          </cell>
          <cell r="G17">
            <v>23025736.35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50</v>
          </cell>
          <cell r="M17">
            <v>20000000</v>
          </cell>
          <cell r="N17">
            <v>0</v>
          </cell>
          <cell r="O17">
            <v>0</v>
          </cell>
          <cell r="P17">
            <v>122523</v>
          </cell>
          <cell r="Q17">
            <v>44263606.35</v>
          </cell>
          <cell r="R17">
            <v>0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2100</v>
          </cell>
          <cell r="E19">
            <v>158860</v>
          </cell>
          <cell r="F19">
            <v>3018</v>
          </cell>
          <cell r="G19">
            <v>1864696.2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5118</v>
          </cell>
          <cell r="Q19">
            <v>2023556.2</v>
          </cell>
        </row>
        <row r="20">
          <cell r="B20" t="str">
            <v>BUMB</v>
          </cell>
          <cell r="C20" t="str">
            <v>Бумбат-Алтай ХХК</v>
          </cell>
          <cell r="D20">
            <v>1963647</v>
          </cell>
          <cell r="E20">
            <v>308785580.7</v>
          </cell>
          <cell r="F20">
            <v>7004064</v>
          </cell>
          <cell r="G20">
            <v>563723522.24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41</v>
          </cell>
          <cell r="M20">
            <v>16400000</v>
          </cell>
          <cell r="N20">
            <v>0</v>
          </cell>
          <cell r="O20">
            <v>0</v>
          </cell>
          <cell r="P20">
            <v>8967752</v>
          </cell>
          <cell r="Q20">
            <v>888909102.94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10258246</v>
          </cell>
          <cell r="E21">
            <v>313581809.9</v>
          </cell>
          <cell r="F21">
            <v>10174701</v>
          </cell>
          <cell r="G21">
            <v>313753028.61</v>
          </cell>
          <cell r="H21">
            <v>372</v>
          </cell>
          <cell r="I21">
            <v>37480020</v>
          </cell>
          <cell r="J21">
            <v>280</v>
          </cell>
          <cell r="K21">
            <v>28280000</v>
          </cell>
          <cell r="L21">
            <v>226</v>
          </cell>
          <cell r="M21">
            <v>90400000</v>
          </cell>
          <cell r="N21">
            <v>0</v>
          </cell>
          <cell r="O21">
            <v>0</v>
          </cell>
          <cell r="P21">
            <v>20433825</v>
          </cell>
          <cell r="Q21">
            <v>783494858.51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0</v>
          </cell>
          <cell r="E23">
            <v>0</v>
          </cell>
          <cell r="F23">
            <v>103513</v>
          </cell>
          <cell r="G23">
            <v>17011404.51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103513</v>
          </cell>
          <cell r="Q23">
            <v>17011404.51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298</v>
          </cell>
          <cell r="E25">
            <v>208610.8</v>
          </cell>
          <cell r="F25">
            <v>7934</v>
          </cell>
          <cell r="G25">
            <v>2058339.5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8232</v>
          </cell>
          <cell r="Q25">
            <v>2266950.3</v>
          </cell>
        </row>
        <row r="26">
          <cell r="B26" t="str">
            <v>DOMI</v>
          </cell>
          <cell r="C26" t="str">
            <v>Домикс сек ҮЦК ХХК</v>
          </cell>
          <cell r="D26">
            <v>4767</v>
          </cell>
          <cell r="E26">
            <v>1406659.27</v>
          </cell>
          <cell r="F26">
            <v>4684</v>
          </cell>
          <cell r="G26">
            <v>3584454.7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9451</v>
          </cell>
          <cell r="Q26">
            <v>4991113.970000001</v>
          </cell>
        </row>
        <row r="27">
          <cell r="B27" t="str">
            <v>DRBR</v>
          </cell>
          <cell r="C27" t="str">
            <v>Дархан брокер ХХК</v>
          </cell>
          <cell r="D27">
            <v>1402</v>
          </cell>
          <cell r="E27">
            <v>510102.8</v>
          </cell>
          <cell r="F27">
            <v>3064</v>
          </cell>
          <cell r="G27">
            <v>3548976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4466</v>
          </cell>
          <cell r="Q27">
            <v>4059078.8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500</v>
          </cell>
          <cell r="E28">
            <v>87500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500</v>
          </cell>
          <cell r="Q28">
            <v>87500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380000</v>
          </cell>
          <cell r="E30">
            <v>20140000</v>
          </cell>
          <cell r="F30">
            <v>21283</v>
          </cell>
          <cell r="G30">
            <v>2056210.8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401283</v>
          </cell>
          <cell r="Q30">
            <v>22196210.8</v>
          </cell>
        </row>
        <row r="31">
          <cell r="B31" t="str">
            <v>GAUL</v>
          </cell>
          <cell r="C31" t="str">
            <v>Гаүли ХХК</v>
          </cell>
          <cell r="D31">
            <v>149422</v>
          </cell>
          <cell r="E31">
            <v>61246915.24</v>
          </cell>
          <cell r="F31">
            <v>96458</v>
          </cell>
          <cell r="G31">
            <v>25797306.87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100</v>
          </cell>
          <cell r="M31">
            <v>40000000</v>
          </cell>
          <cell r="N31">
            <v>0</v>
          </cell>
          <cell r="O31">
            <v>0</v>
          </cell>
          <cell r="P31">
            <v>245980</v>
          </cell>
          <cell r="Q31">
            <v>127044222.11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81864</v>
          </cell>
          <cell r="E32">
            <v>10786131.6</v>
          </cell>
          <cell r="F32">
            <v>109494</v>
          </cell>
          <cell r="G32">
            <v>15297133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191358</v>
          </cell>
          <cell r="Q32">
            <v>26083264.6</v>
          </cell>
        </row>
        <row r="33">
          <cell r="B33" t="str">
            <v>GDSC</v>
          </cell>
          <cell r="C33" t="str">
            <v>Гүүдсек ХХК</v>
          </cell>
          <cell r="D33">
            <v>6188094</v>
          </cell>
          <cell r="E33">
            <v>283248605.76</v>
          </cell>
          <cell r="F33">
            <v>193106</v>
          </cell>
          <cell r="G33">
            <v>17117056.77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31</v>
          </cell>
          <cell r="M33">
            <v>12400000</v>
          </cell>
          <cell r="N33">
            <v>0</v>
          </cell>
          <cell r="O33">
            <v>0</v>
          </cell>
          <cell r="P33">
            <v>6381231</v>
          </cell>
          <cell r="Q33">
            <v>312765662.53</v>
          </cell>
        </row>
        <row r="34">
          <cell r="B34" t="str">
            <v>GLMT</v>
          </cell>
          <cell r="C34" t="str">
            <v>Голомт Капитал ХХК</v>
          </cell>
          <cell r="D34">
            <v>1539476</v>
          </cell>
          <cell r="E34">
            <v>128714023.25</v>
          </cell>
          <cell r="F34">
            <v>3540558</v>
          </cell>
          <cell r="G34">
            <v>527002541.5</v>
          </cell>
          <cell r="H34">
            <v>299</v>
          </cell>
          <cell r="I34">
            <v>120603000</v>
          </cell>
          <cell r="J34">
            <v>299</v>
          </cell>
          <cell r="K34">
            <v>120603000</v>
          </cell>
          <cell r="L34">
            <v>1928</v>
          </cell>
          <cell r="M34">
            <v>771200000</v>
          </cell>
          <cell r="N34">
            <v>0</v>
          </cell>
          <cell r="O34">
            <v>0</v>
          </cell>
          <cell r="P34">
            <v>5082560</v>
          </cell>
          <cell r="Q34">
            <v>1668122564.75</v>
          </cell>
        </row>
        <row r="35">
          <cell r="B35" t="str">
            <v>GNDX</v>
          </cell>
          <cell r="C35" t="str">
            <v>Гендекс ХХК</v>
          </cell>
          <cell r="D35">
            <v>2099</v>
          </cell>
          <cell r="E35">
            <v>881535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2099</v>
          </cell>
          <cell r="Q35">
            <v>881535</v>
          </cell>
        </row>
        <row r="36">
          <cell r="B36" t="str">
            <v>HUN</v>
          </cell>
          <cell r="C36" t="str">
            <v>Хүннү Эмпайр ХХК</v>
          </cell>
          <cell r="D36">
            <v>945</v>
          </cell>
          <cell r="E36">
            <v>684446.8</v>
          </cell>
          <cell r="F36">
            <v>56438</v>
          </cell>
          <cell r="G36">
            <v>6888725.23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57383</v>
          </cell>
          <cell r="Q36">
            <v>7573172.03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9497</v>
          </cell>
          <cell r="E37">
            <v>20008868.75</v>
          </cell>
          <cell r="F37">
            <v>85998</v>
          </cell>
          <cell r="G37">
            <v>55872787.14</v>
          </cell>
          <cell r="H37">
            <v>0</v>
          </cell>
          <cell r="I37">
            <v>0</v>
          </cell>
          <cell r="J37">
            <v>2</v>
          </cell>
          <cell r="K37">
            <v>204000</v>
          </cell>
          <cell r="L37">
            <v>4532</v>
          </cell>
          <cell r="M37">
            <v>1812800000</v>
          </cell>
          <cell r="N37">
            <v>10000</v>
          </cell>
          <cell r="O37">
            <v>4000000000</v>
          </cell>
          <cell r="P37">
            <v>110029</v>
          </cell>
          <cell r="Q37">
            <v>5888885655.89</v>
          </cell>
          <cell r="R37">
            <v>0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11609</v>
          </cell>
          <cell r="E38">
            <v>15332480.5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11609</v>
          </cell>
          <cell r="Q38">
            <v>15332480.5</v>
          </cell>
        </row>
        <row r="39">
          <cell r="B39" t="str">
            <v>MERG</v>
          </cell>
          <cell r="C39" t="str">
            <v>Мэргэн санаа ХХК</v>
          </cell>
          <cell r="D39">
            <v>0</v>
          </cell>
          <cell r="E39">
            <v>0</v>
          </cell>
          <cell r="F39">
            <v>2149</v>
          </cell>
          <cell r="G39">
            <v>557912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2149</v>
          </cell>
          <cell r="Q39">
            <v>557912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882</v>
          </cell>
          <cell r="M40">
            <v>352800000</v>
          </cell>
          <cell r="N40">
            <v>0</v>
          </cell>
          <cell r="O40">
            <v>0</v>
          </cell>
          <cell r="P40">
            <v>882</v>
          </cell>
          <cell r="Q40">
            <v>352800000</v>
          </cell>
        </row>
        <row r="41">
          <cell r="B41" t="str">
            <v>MICC</v>
          </cell>
          <cell r="C41" t="str">
            <v>Эм Ай Си Си ХХК</v>
          </cell>
          <cell r="D41">
            <v>3280</v>
          </cell>
          <cell r="E41">
            <v>13323300</v>
          </cell>
          <cell r="F41">
            <v>14012</v>
          </cell>
          <cell r="G41">
            <v>8864700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17292</v>
          </cell>
          <cell r="Q41">
            <v>22188000</v>
          </cell>
        </row>
        <row r="42">
          <cell r="B42" t="str">
            <v>MNET</v>
          </cell>
          <cell r="C42" t="str">
            <v>Ард секюритиз ХХК</v>
          </cell>
          <cell r="D42">
            <v>12240107</v>
          </cell>
          <cell r="E42">
            <v>4050498455.33</v>
          </cell>
          <cell r="F42">
            <v>2350026</v>
          </cell>
          <cell r="G42">
            <v>2887798175.44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916</v>
          </cell>
          <cell r="M42">
            <v>366400000</v>
          </cell>
          <cell r="N42">
            <v>0</v>
          </cell>
          <cell r="O42">
            <v>0</v>
          </cell>
          <cell r="P42">
            <v>14591049</v>
          </cell>
          <cell r="Q42">
            <v>7304696630.77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1516</v>
          </cell>
          <cell r="E45">
            <v>1386339.5</v>
          </cell>
          <cell r="F45">
            <v>65961</v>
          </cell>
          <cell r="G45">
            <v>4127399.28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67477</v>
          </cell>
          <cell r="Q45">
            <v>5513738.779999999</v>
          </cell>
        </row>
        <row r="46">
          <cell r="B46" t="str">
            <v>MSEC</v>
          </cell>
          <cell r="C46" t="str">
            <v>Монсек ХХК</v>
          </cell>
          <cell r="D46">
            <v>198147</v>
          </cell>
          <cell r="E46">
            <v>23655605.73</v>
          </cell>
          <cell r="F46">
            <v>231510</v>
          </cell>
          <cell r="G46">
            <v>49098312.2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429657</v>
          </cell>
          <cell r="Q46">
            <v>72753917.93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79741</v>
          </cell>
          <cell r="E47">
            <v>80508945.65</v>
          </cell>
          <cell r="F47">
            <v>839596</v>
          </cell>
          <cell r="G47">
            <v>47859839.6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919337</v>
          </cell>
          <cell r="Q47">
            <v>128368785.25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11359</v>
          </cell>
          <cell r="E48">
            <v>2928594.56</v>
          </cell>
          <cell r="F48">
            <v>265</v>
          </cell>
          <cell r="G48">
            <v>198750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31</v>
          </cell>
          <cell r="M48">
            <v>12400000</v>
          </cell>
          <cell r="N48">
            <v>0</v>
          </cell>
          <cell r="O48">
            <v>0</v>
          </cell>
          <cell r="P48">
            <v>11655</v>
          </cell>
          <cell r="Q48">
            <v>15527344.56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10</v>
          </cell>
          <cell r="I49">
            <v>1000200</v>
          </cell>
          <cell r="J49">
            <v>12</v>
          </cell>
          <cell r="K49">
            <v>1200220</v>
          </cell>
          <cell r="L49">
            <v>8</v>
          </cell>
          <cell r="M49">
            <v>3200000</v>
          </cell>
          <cell r="N49">
            <v>0</v>
          </cell>
          <cell r="O49">
            <v>0</v>
          </cell>
          <cell r="P49">
            <v>30</v>
          </cell>
          <cell r="Q49">
            <v>5400420</v>
          </cell>
        </row>
        <row r="50">
          <cell r="B50" t="str">
            <v>SANR</v>
          </cell>
          <cell r="C50" t="str">
            <v>Санар ХХК</v>
          </cell>
          <cell r="D50">
            <v>700</v>
          </cell>
          <cell r="E50">
            <v>429998</v>
          </cell>
          <cell r="F50">
            <v>13407</v>
          </cell>
          <cell r="G50">
            <v>4715195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14107</v>
          </cell>
          <cell r="Q50">
            <v>5145193</v>
          </cell>
        </row>
        <row r="51">
          <cell r="B51" t="str">
            <v>SECP</v>
          </cell>
          <cell r="C51" t="str">
            <v>СИКАП</v>
          </cell>
          <cell r="D51">
            <v>2100</v>
          </cell>
          <cell r="E51">
            <v>35085</v>
          </cell>
          <cell r="F51">
            <v>60054</v>
          </cell>
          <cell r="G51">
            <v>1667542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62154</v>
          </cell>
          <cell r="Q51">
            <v>1702627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380068</v>
          </cell>
          <cell r="G52">
            <v>20179848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380068</v>
          </cell>
          <cell r="Q52">
            <v>20179848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704848</v>
          </cell>
          <cell r="E54">
            <v>174513834.49</v>
          </cell>
          <cell r="F54">
            <v>1178327</v>
          </cell>
          <cell r="G54">
            <v>250507299.3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198</v>
          </cell>
          <cell r="M54">
            <v>79200000</v>
          </cell>
          <cell r="N54">
            <v>0</v>
          </cell>
          <cell r="O54">
            <v>0</v>
          </cell>
          <cell r="P54">
            <v>1883373</v>
          </cell>
          <cell r="Q54">
            <v>504221133.79</v>
          </cell>
        </row>
        <row r="55">
          <cell r="B55" t="str">
            <v>TABO</v>
          </cell>
          <cell r="C55" t="str">
            <v>Таван богд ХХК</v>
          </cell>
          <cell r="D55">
            <v>333</v>
          </cell>
          <cell r="E55">
            <v>999000</v>
          </cell>
          <cell r="F55">
            <v>4562</v>
          </cell>
          <cell r="G55">
            <v>4736500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4895</v>
          </cell>
          <cell r="Q55">
            <v>5735500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785</v>
          </cell>
          <cell r="E56">
            <v>533323.69</v>
          </cell>
          <cell r="F56">
            <v>448211</v>
          </cell>
          <cell r="G56">
            <v>48275760.38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448996</v>
          </cell>
          <cell r="Q56">
            <v>48809084.07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2531028</v>
          </cell>
          <cell r="E57">
            <v>459932583.22</v>
          </cell>
          <cell r="F57">
            <v>1052616</v>
          </cell>
          <cell r="G57">
            <v>190519302.29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634</v>
          </cell>
          <cell r="M57">
            <v>253600000</v>
          </cell>
          <cell r="N57">
            <v>0</v>
          </cell>
          <cell r="O57">
            <v>0</v>
          </cell>
          <cell r="P57">
            <v>3584278</v>
          </cell>
          <cell r="Q57">
            <v>904051885.51</v>
          </cell>
        </row>
        <row r="58">
          <cell r="B58" t="str">
            <v>TNGR</v>
          </cell>
          <cell r="C58" t="str">
            <v>Тэнгэр капитал ХХК</v>
          </cell>
          <cell r="D58">
            <v>11670</v>
          </cell>
          <cell r="E58">
            <v>1321638.26</v>
          </cell>
          <cell r="F58">
            <v>7478</v>
          </cell>
          <cell r="G58">
            <v>1693565.88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19148</v>
          </cell>
          <cell r="Q58">
            <v>3015204.1399999997</v>
          </cell>
        </row>
        <row r="59">
          <cell r="B59" t="str">
            <v>TTOL</v>
          </cell>
          <cell r="C59" t="str">
            <v>Апекс Капитал ҮЦК</v>
          </cell>
          <cell r="D59">
            <v>517788</v>
          </cell>
          <cell r="E59">
            <v>67894626.1</v>
          </cell>
          <cell r="F59">
            <v>1059447</v>
          </cell>
          <cell r="G59">
            <v>217716478.68</v>
          </cell>
          <cell r="H59">
            <v>2</v>
          </cell>
          <cell r="I59">
            <v>204000</v>
          </cell>
          <cell r="J59">
            <v>0</v>
          </cell>
          <cell r="K59">
            <v>0</v>
          </cell>
          <cell r="L59">
            <v>29</v>
          </cell>
          <cell r="M59">
            <v>11600000</v>
          </cell>
          <cell r="N59">
            <v>0</v>
          </cell>
          <cell r="O59">
            <v>0</v>
          </cell>
          <cell r="P59">
            <v>1577266</v>
          </cell>
          <cell r="Q59">
            <v>297415104.78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0</v>
          </cell>
          <cell r="E60">
            <v>0</v>
          </cell>
          <cell r="F60">
            <v>516</v>
          </cell>
          <cell r="G60">
            <v>549800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516</v>
          </cell>
          <cell r="Q60">
            <v>549800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2567</v>
          </cell>
          <cell r="E62">
            <v>1879817</v>
          </cell>
          <cell r="F62">
            <v>25366</v>
          </cell>
          <cell r="G62">
            <v>5821938.75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27933</v>
          </cell>
          <cell r="Q62">
            <v>7701755.75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73"/>
  <sheetViews>
    <sheetView tabSelected="1" zoomScale="70" zoomScaleNormal="70" zoomScaleSheetLayoutView="70" zoomScalePageLayoutView="70" workbookViewId="0" topLeftCell="C1">
      <selection activeCell="N16" sqref="N16:N6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6" width="15.57421875" style="1" customWidth="1"/>
    <col min="7" max="7" width="21.7109375" style="2" bestFit="1" customWidth="1"/>
    <col min="8" max="8" width="10.00390625" style="3" customWidth="1"/>
    <col min="9" max="9" width="26.00390625" style="3" customWidth="1"/>
    <col min="10" max="10" width="21.7109375" style="1" bestFit="1" customWidth="1"/>
    <col min="11" max="11" width="10.140625" style="1" customWidth="1"/>
    <col min="12" max="12" width="20.4218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2.28125" style="4" bestFit="1" customWidth="1"/>
    <col min="17" max="256" width="9.140625" style="1" customWidth="1"/>
    <col min="257" max="257" width="4.28125" style="1" customWidth="1"/>
    <col min="258" max="258" width="9.8515625" style="1" customWidth="1"/>
    <col min="259" max="259" width="55.421875" style="1" bestFit="1" customWidth="1"/>
    <col min="260" max="260" width="12.8515625" style="1" customWidth="1"/>
    <col min="261" max="261" width="14.8515625" style="1" customWidth="1"/>
    <col min="262" max="262" width="14.28125" style="1" customWidth="1"/>
    <col min="263" max="263" width="20.7109375" style="1" customWidth="1"/>
    <col min="264" max="264" width="21.00390625" style="1" customWidth="1"/>
    <col min="265" max="266" width="21.28125" style="1" customWidth="1"/>
    <col min="267" max="268" width="22.421875" style="1" bestFit="1" customWidth="1"/>
    <col min="269" max="269" width="22.28125" style="1" bestFit="1" customWidth="1"/>
    <col min="270" max="270" width="16.7109375" style="1" customWidth="1"/>
    <col min="271" max="271" width="21.421875" style="1" bestFit="1" customWidth="1"/>
    <col min="272" max="272" width="22.28125" style="1" bestFit="1" customWidth="1"/>
    <col min="273" max="512" width="9.140625" style="1" customWidth="1"/>
    <col min="513" max="513" width="4.28125" style="1" customWidth="1"/>
    <col min="514" max="514" width="9.8515625" style="1" customWidth="1"/>
    <col min="515" max="515" width="55.421875" style="1" bestFit="1" customWidth="1"/>
    <col min="516" max="516" width="12.8515625" style="1" customWidth="1"/>
    <col min="517" max="517" width="14.8515625" style="1" customWidth="1"/>
    <col min="518" max="518" width="14.28125" style="1" customWidth="1"/>
    <col min="519" max="519" width="20.7109375" style="1" customWidth="1"/>
    <col min="520" max="520" width="21.00390625" style="1" customWidth="1"/>
    <col min="521" max="522" width="21.28125" style="1" customWidth="1"/>
    <col min="523" max="524" width="22.421875" style="1" bestFit="1" customWidth="1"/>
    <col min="525" max="525" width="22.28125" style="1" bestFit="1" customWidth="1"/>
    <col min="526" max="526" width="16.7109375" style="1" customWidth="1"/>
    <col min="527" max="527" width="21.421875" style="1" bestFit="1" customWidth="1"/>
    <col min="528" max="528" width="22.28125" style="1" bestFit="1" customWidth="1"/>
    <col min="529" max="768" width="9.140625" style="1" customWidth="1"/>
    <col min="769" max="769" width="4.28125" style="1" customWidth="1"/>
    <col min="770" max="770" width="9.8515625" style="1" customWidth="1"/>
    <col min="771" max="771" width="55.421875" style="1" bestFit="1" customWidth="1"/>
    <col min="772" max="772" width="12.8515625" style="1" customWidth="1"/>
    <col min="773" max="773" width="14.8515625" style="1" customWidth="1"/>
    <col min="774" max="774" width="14.28125" style="1" customWidth="1"/>
    <col min="775" max="775" width="20.7109375" style="1" customWidth="1"/>
    <col min="776" max="776" width="21.00390625" style="1" customWidth="1"/>
    <col min="777" max="778" width="21.28125" style="1" customWidth="1"/>
    <col min="779" max="780" width="22.421875" style="1" bestFit="1" customWidth="1"/>
    <col min="781" max="781" width="22.28125" style="1" bestFit="1" customWidth="1"/>
    <col min="782" max="782" width="16.7109375" style="1" customWidth="1"/>
    <col min="783" max="783" width="21.421875" style="1" bestFit="1" customWidth="1"/>
    <col min="784" max="784" width="22.28125" style="1" bestFit="1" customWidth="1"/>
    <col min="785" max="1024" width="9.140625" style="1" customWidth="1"/>
    <col min="1025" max="1025" width="4.28125" style="1" customWidth="1"/>
    <col min="1026" max="1026" width="9.8515625" style="1" customWidth="1"/>
    <col min="1027" max="1027" width="55.421875" style="1" bestFit="1" customWidth="1"/>
    <col min="1028" max="1028" width="12.8515625" style="1" customWidth="1"/>
    <col min="1029" max="1029" width="14.8515625" style="1" customWidth="1"/>
    <col min="1030" max="1030" width="14.28125" style="1" customWidth="1"/>
    <col min="1031" max="1031" width="20.7109375" style="1" customWidth="1"/>
    <col min="1032" max="1032" width="21.00390625" style="1" customWidth="1"/>
    <col min="1033" max="1034" width="21.28125" style="1" customWidth="1"/>
    <col min="1035" max="1036" width="22.421875" style="1" bestFit="1" customWidth="1"/>
    <col min="1037" max="1037" width="22.28125" style="1" bestFit="1" customWidth="1"/>
    <col min="1038" max="1038" width="16.7109375" style="1" customWidth="1"/>
    <col min="1039" max="1039" width="21.421875" style="1" bestFit="1" customWidth="1"/>
    <col min="1040" max="1040" width="22.28125" style="1" bestFit="1" customWidth="1"/>
    <col min="1041" max="1280" width="9.140625" style="1" customWidth="1"/>
    <col min="1281" max="1281" width="4.28125" style="1" customWidth="1"/>
    <col min="1282" max="1282" width="9.8515625" style="1" customWidth="1"/>
    <col min="1283" max="1283" width="55.421875" style="1" bestFit="1" customWidth="1"/>
    <col min="1284" max="1284" width="12.8515625" style="1" customWidth="1"/>
    <col min="1285" max="1285" width="14.8515625" style="1" customWidth="1"/>
    <col min="1286" max="1286" width="14.28125" style="1" customWidth="1"/>
    <col min="1287" max="1287" width="20.7109375" style="1" customWidth="1"/>
    <col min="1288" max="1288" width="21.00390625" style="1" customWidth="1"/>
    <col min="1289" max="1290" width="21.28125" style="1" customWidth="1"/>
    <col min="1291" max="1292" width="22.421875" style="1" bestFit="1" customWidth="1"/>
    <col min="1293" max="1293" width="22.28125" style="1" bestFit="1" customWidth="1"/>
    <col min="1294" max="1294" width="16.7109375" style="1" customWidth="1"/>
    <col min="1295" max="1295" width="21.421875" style="1" bestFit="1" customWidth="1"/>
    <col min="1296" max="1296" width="22.28125" style="1" bestFit="1" customWidth="1"/>
    <col min="1297" max="1536" width="9.140625" style="1" customWidth="1"/>
    <col min="1537" max="1537" width="4.28125" style="1" customWidth="1"/>
    <col min="1538" max="1538" width="9.8515625" style="1" customWidth="1"/>
    <col min="1539" max="1539" width="55.421875" style="1" bestFit="1" customWidth="1"/>
    <col min="1540" max="1540" width="12.8515625" style="1" customWidth="1"/>
    <col min="1541" max="1541" width="14.8515625" style="1" customWidth="1"/>
    <col min="1542" max="1542" width="14.28125" style="1" customWidth="1"/>
    <col min="1543" max="1543" width="20.7109375" style="1" customWidth="1"/>
    <col min="1544" max="1544" width="21.00390625" style="1" customWidth="1"/>
    <col min="1545" max="1546" width="21.28125" style="1" customWidth="1"/>
    <col min="1547" max="1548" width="22.421875" style="1" bestFit="1" customWidth="1"/>
    <col min="1549" max="1549" width="22.28125" style="1" bestFit="1" customWidth="1"/>
    <col min="1550" max="1550" width="16.7109375" style="1" customWidth="1"/>
    <col min="1551" max="1551" width="21.421875" style="1" bestFit="1" customWidth="1"/>
    <col min="1552" max="1552" width="22.28125" style="1" bestFit="1" customWidth="1"/>
    <col min="1553" max="1792" width="9.140625" style="1" customWidth="1"/>
    <col min="1793" max="1793" width="4.28125" style="1" customWidth="1"/>
    <col min="1794" max="1794" width="9.8515625" style="1" customWidth="1"/>
    <col min="1795" max="1795" width="55.421875" style="1" bestFit="1" customWidth="1"/>
    <col min="1796" max="1796" width="12.8515625" style="1" customWidth="1"/>
    <col min="1797" max="1797" width="14.8515625" style="1" customWidth="1"/>
    <col min="1798" max="1798" width="14.28125" style="1" customWidth="1"/>
    <col min="1799" max="1799" width="20.7109375" style="1" customWidth="1"/>
    <col min="1800" max="1800" width="21.00390625" style="1" customWidth="1"/>
    <col min="1801" max="1802" width="21.28125" style="1" customWidth="1"/>
    <col min="1803" max="1804" width="22.421875" style="1" bestFit="1" customWidth="1"/>
    <col min="1805" max="1805" width="22.28125" style="1" bestFit="1" customWidth="1"/>
    <col min="1806" max="1806" width="16.7109375" style="1" customWidth="1"/>
    <col min="1807" max="1807" width="21.421875" style="1" bestFit="1" customWidth="1"/>
    <col min="1808" max="1808" width="22.28125" style="1" bestFit="1" customWidth="1"/>
    <col min="1809" max="2048" width="9.140625" style="1" customWidth="1"/>
    <col min="2049" max="2049" width="4.28125" style="1" customWidth="1"/>
    <col min="2050" max="2050" width="9.8515625" style="1" customWidth="1"/>
    <col min="2051" max="2051" width="55.421875" style="1" bestFit="1" customWidth="1"/>
    <col min="2052" max="2052" width="12.8515625" style="1" customWidth="1"/>
    <col min="2053" max="2053" width="14.8515625" style="1" customWidth="1"/>
    <col min="2054" max="2054" width="14.28125" style="1" customWidth="1"/>
    <col min="2055" max="2055" width="20.7109375" style="1" customWidth="1"/>
    <col min="2056" max="2056" width="21.00390625" style="1" customWidth="1"/>
    <col min="2057" max="2058" width="21.28125" style="1" customWidth="1"/>
    <col min="2059" max="2060" width="22.421875" style="1" bestFit="1" customWidth="1"/>
    <col min="2061" max="2061" width="22.28125" style="1" bestFit="1" customWidth="1"/>
    <col min="2062" max="2062" width="16.7109375" style="1" customWidth="1"/>
    <col min="2063" max="2063" width="21.421875" style="1" bestFit="1" customWidth="1"/>
    <col min="2064" max="2064" width="22.28125" style="1" bestFit="1" customWidth="1"/>
    <col min="2065" max="2304" width="9.140625" style="1" customWidth="1"/>
    <col min="2305" max="2305" width="4.28125" style="1" customWidth="1"/>
    <col min="2306" max="2306" width="9.8515625" style="1" customWidth="1"/>
    <col min="2307" max="2307" width="55.421875" style="1" bestFit="1" customWidth="1"/>
    <col min="2308" max="2308" width="12.8515625" style="1" customWidth="1"/>
    <col min="2309" max="2309" width="14.8515625" style="1" customWidth="1"/>
    <col min="2310" max="2310" width="14.28125" style="1" customWidth="1"/>
    <col min="2311" max="2311" width="20.7109375" style="1" customWidth="1"/>
    <col min="2312" max="2312" width="21.00390625" style="1" customWidth="1"/>
    <col min="2313" max="2314" width="21.28125" style="1" customWidth="1"/>
    <col min="2315" max="2316" width="22.421875" style="1" bestFit="1" customWidth="1"/>
    <col min="2317" max="2317" width="22.28125" style="1" bestFit="1" customWidth="1"/>
    <col min="2318" max="2318" width="16.7109375" style="1" customWidth="1"/>
    <col min="2319" max="2319" width="21.421875" style="1" bestFit="1" customWidth="1"/>
    <col min="2320" max="2320" width="22.28125" style="1" bestFit="1" customWidth="1"/>
    <col min="2321" max="2560" width="9.140625" style="1" customWidth="1"/>
    <col min="2561" max="2561" width="4.28125" style="1" customWidth="1"/>
    <col min="2562" max="2562" width="9.8515625" style="1" customWidth="1"/>
    <col min="2563" max="2563" width="55.421875" style="1" bestFit="1" customWidth="1"/>
    <col min="2564" max="2564" width="12.8515625" style="1" customWidth="1"/>
    <col min="2565" max="2565" width="14.8515625" style="1" customWidth="1"/>
    <col min="2566" max="2566" width="14.28125" style="1" customWidth="1"/>
    <col min="2567" max="2567" width="20.7109375" style="1" customWidth="1"/>
    <col min="2568" max="2568" width="21.00390625" style="1" customWidth="1"/>
    <col min="2569" max="2570" width="21.28125" style="1" customWidth="1"/>
    <col min="2571" max="2572" width="22.421875" style="1" bestFit="1" customWidth="1"/>
    <col min="2573" max="2573" width="22.28125" style="1" bestFit="1" customWidth="1"/>
    <col min="2574" max="2574" width="16.7109375" style="1" customWidth="1"/>
    <col min="2575" max="2575" width="21.421875" style="1" bestFit="1" customWidth="1"/>
    <col min="2576" max="2576" width="22.28125" style="1" bestFit="1" customWidth="1"/>
    <col min="2577" max="2816" width="9.140625" style="1" customWidth="1"/>
    <col min="2817" max="2817" width="4.28125" style="1" customWidth="1"/>
    <col min="2818" max="2818" width="9.8515625" style="1" customWidth="1"/>
    <col min="2819" max="2819" width="55.421875" style="1" bestFit="1" customWidth="1"/>
    <col min="2820" max="2820" width="12.8515625" style="1" customWidth="1"/>
    <col min="2821" max="2821" width="14.8515625" style="1" customWidth="1"/>
    <col min="2822" max="2822" width="14.28125" style="1" customWidth="1"/>
    <col min="2823" max="2823" width="20.7109375" style="1" customWidth="1"/>
    <col min="2824" max="2824" width="21.00390625" style="1" customWidth="1"/>
    <col min="2825" max="2826" width="21.28125" style="1" customWidth="1"/>
    <col min="2827" max="2828" width="22.421875" style="1" bestFit="1" customWidth="1"/>
    <col min="2829" max="2829" width="22.28125" style="1" bestFit="1" customWidth="1"/>
    <col min="2830" max="2830" width="16.7109375" style="1" customWidth="1"/>
    <col min="2831" max="2831" width="21.421875" style="1" bestFit="1" customWidth="1"/>
    <col min="2832" max="2832" width="22.28125" style="1" bestFit="1" customWidth="1"/>
    <col min="2833" max="3072" width="9.140625" style="1" customWidth="1"/>
    <col min="3073" max="3073" width="4.28125" style="1" customWidth="1"/>
    <col min="3074" max="3074" width="9.8515625" style="1" customWidth="1"/>
    <col min="3075" max="3075" width="55.421875" style="1" bestFit="1" customWidth="1"/>
    <col min="3076" max="3076" width="12.8515625" style="1" customWidth="1"/>
    <col min="3077" max="3077" width="14.8515625" style="1" customWidth="1"/>
    <col min="3078" max="3078" width="14.28125" style="1" customWidth="1"/>
    <col min="3079" max="3079" width="20.7109375" style="1" customWidth="1"/>
    <col min="3080" max="3080" width="21.00390625" style="1" customWidth="1"/>
    <col min="3081" max="3082" width="21.28125" style="1" customWidth="1"/>
    <col min="3083" max="3084" width="22.421875" style="1" bestFit="1" customWidth="1"/>
    <col min="3085" max="3085" width="22.28125" style="1" bestFit="1" customWidth="1"/>
    <col min="3086" max="3086" width="16.7109375" style="1" customWidth="1"/>
    <col min="3087" max="3087" width="21.421875" style="1" bestFit="1" customWidth="1"/>
    <col min="3088" max="3088" width="22.28125" style="1" bestFit="1" customWidth="1"/>
    <col min="3089" max="3328" width="9.140625" style="1" customWidth="1"/>
    <col min="3329" max="3329" width="4.28125" style="1" customWidth="1"/>
    <col min="3330" max="3330" width="9.8515625" style="1" customWidth="1"/>
    <col min="3331" max="3331" width="55.421875" style="1" bestFit="1" customWidth="1"/>
    <col min="3332" max="3332" width="12.8515625" style="1" customWidth="1"/>
    <col min="3333" max="3333" width="14.8515625" style="1" customWidth="1"/>
    <col min="3334" max="3334" width="14.28125" style="1" customWidth="1"/>
    <col min="3335" max="3335" width="20.7109375" style="1" customWidth="1"/>
    <col min="3336" max="3336" width="21.00390625" style="1" customWidth="1"/>
    <col min="3337" max="3338" width="21.28125" style="1" customWidth="1"/>
    <col min="3339" max="3340" width="22.421875" style="1" bestFit="1" customWidth="1"/>
    <col min="3341" max="3341" width="22.28125" style="1" bestFit="1" customWidth="1"/>
    <col min="3342" max="3342" width="16.7109375" style="1" customWidth="1"/>
    <col min="3343" max="3343" width="21.421875" style="1" bestFit="1" customWidth="1"/>
    <col min="3344" max="3344" width="22.28125" style="1" bestFit="1" customWidth="1"/>
    <col min="3345" max="3584" width="9.140625" style="1" customWidth="1"/>
    <col min="3585" max="3585" width="4.28125" style="1" customWidth="1"/>
    <col min="3586" max="3586" width="9.8515625" style="1" customWidth="1"/>
    <col min="3587" max="3587" width="55.421875" style="1" bestFit="1" customWidth="1"/>
    <col min="3588" max="3588" width="12.8515625" style="1" customWidth="1"/>
    <col min="3589" max="3589" width="14.8515625" style="1" customWidth="1"/>
    <col min="3590" max="3590" width="14.28125" style="1" customWidth="1"/>
    <col min="3591" max="3591" width="20.7109375" style="1" customWidth="1"/>
    <col min="3592" max="3592" width="21.00390625" style="1" customWidth="1"/>
    <col min="3593" max="3594" width="21.28125" style="1" customWidth="1"/>
    <col min="3595" max="3596" width="22.421875" style="1" bestFit="1" customWidth="1"/>
    <col min="3597" max="3597" width="22.28125" style="1" bestFit="1" customWidth="1"/>
    <col min="3598" max="3598" width="16.7109375" style="1" customWidth="1"/>
    <col min="3599" max="3599" width="21.421875" style="1" bestFit="1" customWidth="1"/>
    <col min="3600" max="3600" width="22.28125" style="1" bestFit="1" customWidth="1"/>
    <col min="3601" max="3840" width="9.140625" style="1" customWidth="1"/>
    <col min="3841" max="3841" width="4.28125" style="1" customWidth="1"/>
    <col min="3842" max="3842" width="9.8515625" style="1" customWidth="1"/>
    <col min="3843" max="3843" width="55.421875" style="1" bestFit="1" customWidth="1"/>
    <col min="3844" max="3844" width="12.8515625" style="1" customWidth="1"/>
    <col min="3845" max="3845" width="14.8515625" style="1" customWidth="1"/>
    <col min="3846" max="3846" width="14.28125" style="1" customWidth="1"/>
    <col min="3847" max="3847" width="20.7109375" style="1" customWidth="1"/>
    <col min="3848" max="3848" width="21.00390625" style="1" customWidth="1"/>
    <col min="3849" max="3850" width="21.28125" style="1" customWidth="1"/>
    <col min="3851" max="3852" width="22.421875" style="1" bestFit="1" customWidth="1"/>
    <col min="3853" max="3853" width="22.28125" style="1" bestFit="1" customWidth="1"/>
    <col min="3854" max="3854" width="16.7109375" style="1" customWidth="1"/>
    <col min="3855" max="3855" width="21.421875" style="1" bestFit="1" customWidth="1"/>
    <col min="3856" max="3856" width="22.28125" style="1" bestFit="1" customWidth="1"/>
    <col min="3857" max="4096" width="9.140625" style="1" customWidth="1"/>
    <col min="4097" max="4097" width="4.28125" style="1" customWidth="1"/>
    <col min="4098" max="4098" width="9.8515625" style="1" customWidth="1"/>
    <col min="4099" max="4099" width="55.421875" style="1" bestFit="1" customWidth="1"/>
    <col min="4100" max="4100" width="12.8515625" style="1" customWidth="1"/>
    <col min="4101" max="4101" width="14.8515625" style="1" customWidth="1"/>
    <col min="4102" max="4102" width="14.28125" style="1" customWidth="1"/>
    <col min="4103" max="4103" width="20.7109375" style="1" customWidth="1"/>
    <col min="4104" max="4104" width="21.00390625" style="1" customWidth="1"/>
    <col min="4105" max="4106" width="21.28125" style="1" customWidth="1"/>
    <col min="4107" max="4108" width="22.421875" style="1" bestFit="1" customWidth="1"/>
    <col min="4109" max="4109" width="22.28125" style="1" bestFit="1" customWidth="1"/>
    <col min="4110" max="4110" width="16.7109375" style="1" customWidth="1"/>
    <col min="4111" max="4111" width="21.421875" style="1" bestFit="1" customWidth="1"/>
    <col min="4112" max="4112" width="22.28125" style="1" bestFit="1" customWidth="1"/>
    <col min="4113" max="4352" width="9.140625" style="1" customWidth="1"/>
    <col min="4353" max="4353" width="4.28125" style="1" customWidth="1"/>
    <col min="4354" max="4354" width="9.8515625" style="1" customWidth="1"/>
    <col min="4355" max="4355" width="55.421875" style="1" bestFit="1" customWidth="1"/>
    <col min="4356" max="4356" width="12.8515625" style="1" customWidth="1"/>
    <col min="4357" max="4357" width="14.8515625" style="1" customWidth="1"/>
    <col min="4358" max="4358" width="14.28125" style="1" customWidth="1"/>
    <col min="4359" max="4359" width="20.7109375" style="1" customWidth="1"/>
    <col min="4360" max="4360" width="21.00390625" style="1" customWidth="1"/>
    <col min="4361" max="4362" width="21.28125" style="1" customWidth="1"/>
    <col min="4363" max="4364" width="22.421875" style="1" bestFit="1" customWidth="1"/>
    <col min="4365" max="4365" width="22.28125" style="1" bestFit="1" customWidth="1"/>
    <col min="4366" max="4366" width="16.7109375" style="1" customWidth="1"/>
    <col min="4367" max="4367" width="21.421875" style="1" bestFit="1" customWidth="1"/>
    <col min="4368" max="4368" width="22.28125" style="1" bestFit="1" customWidth="1"/>
    <col min="4369" max="4608" width="9.140625" style="1" customWidth="1"/>
    <col min="4609" max="4609" width="4.28125" style="1" customWidth="1"/>
    <col min="4610" max="4610" width="9.8515625" style="1" customWidth="1"/>
    <col min="4611" max="4611" width="55.421875" style="1" bestFit="1" customWidth="1"/>
    <col min="4612" max="4612" width="12.8515625" style="1" customWidth="1"/>
    <col min="4613" max="4613" width="14.8515625" style="1" customWidth="1"/>
    <col min="4614" max="4614" width="14.28125" style="1" customWidth="1"/>
    <col min="4615" max="4615" width="20.7109375" style="1" customWidth="1"/>
    <col min="4616" max="4616" width="21.00390625" style="1" customWidth="1"/>
    <col min="4617" max="4618" width="21.28125" style="1" customWidth="1"/>
    <col min="4619" max="4620" width="22.421875" style="1" bestFit="1" customWidth="1"/>
    <col min="4621" max="4621" width="22.28125" style="1" bestFit="1" customWidth="1"/>
    <col min="4622" max="4622" width="16.7109375" style="1" customWidth="1"/>
    <col min="4623" max="4623" width="21.421875" style="1" bestFit="1" customWidth="1"/>
    <col min="4624" max="4624" width="22.28125" style="1" bestFit="1" customWidth="1"/>
    <col min="4625" max="4864" width="9.140625" style="1" customWidth="1"/>
    <col min="4865" max="4865" width="4.28125" style="1" customWidth="1"/>
    <col min="4866" max="4866" width="9.8515625" style="1" customWidth="1"/>
    <col min="4867" max="4867" width="55.421875" style="1" bestFit="1" customWidth="1"/>
    <col min="4868" max="4868" width="12.8515625" style="1" customWidth="1"/>
    <col min="4869" max="4869" width="14.8515625" style="1" customWidth="1"/>
    <col min="4870" max="4870" width="14.28125" style="1" customWidth="1"/>
    <col min="4871" max="4871" width="20.7109375" style="1" customWidth="1"/>
    <col min="4872" max="4872" width="21.00390625" style="1" customWidth="1"/>
    <col min="4873" max="4874" width="21.28125" style="1" customWidth="1"/>
    <col min="4875" max="4876" width="22.421875" style="1" bestFit="1" customWidth="1"/>
    <col min="4877" max="4877" width="22.28125" style="1" bestFit="1" customWidth="1"/>
    <col min="4878" max="4878" width="16.7109375" style="1" customWidth="1"/>
    <col min="4879" max="4879" width="21.421875" style="1" bestFit="1" customWidth="1"/>
    <col min="4880" max="4880" width="22.28125" style="1" bestFit="1" customWidth="1"/>
    <col min="4881" max="5120" width="9.140625" style="1" customWidth="1"/>
    <col min="5121" max="5121" width="4.28125" style="1" customWidth="1"/>
    <col min="5122" max="5122" width="9.8515625" style="1" customWidth="1"/>
    <col min="5123" max="5123" width="55.421875" style="1" bestFit="1" customWidth="1"/>
    <col min="5124" max="5124" width="12.8515625" style="1" customWidth="1"/>
    <col min="5125" max="5125" width="14.8515625" style="1" customWidth="1"/>
    <col min="5126" max="5126" width="14.28125" style="1" customWidth="1"/>
    <col min="5127" max="5127" width="20.7109375" style="1" customWidth="1"/>
    <col min="5128" max="5128" width="21.00390625" style="1" customWidth="1"/>
    <col min="5129" max="5130" width="21.28125" style="1" customWidth="1"/>
    <col min="5131" max="5132" width="22.421875" style="1" bestFit="1" customWidth="1"/>
    <col min="5133" max="5133" width="22.28125" style="1" bestFit="1" customWidth="1"/>
    <col min="5134" max="5134" width="16.7109375" style="1" customWidth="1"/>
    <col min="5135" max="5135" width="21.421875" style="1" bestFit="1" customWidth="1"/>
    <col min="5136" max="5136" width="22.28125" style="1" bestFit="1" customWidth="1"/>
    <col min="5137" max="5376" width="9.140625" style="1" customWidth="1"/>
    <col min="5377" max="5377" width="4.28125" style="1" customWidth="1"/>
    <col min="5378" max="5378" width="9.8515625" style="1" customWidth="1"/>
    <col min="5379" max="5379" width="55.421875" style="1" bestFit="1" customWidth="1"/>
    <col min="5380" max="5380" width="12.8515625" style="1" customWidth="1"/>
    <col min="5381" max="5381" width="14.8515625" style="1" customWidth="1"/>
    <col min="5382" max="5382" width="14.28125" style="1" customWidth="1"/>
    <col min="5383" max="5383" width="20.7109375" style="1" customWidth="1"/>
    <col min="5384" max="5384" width="21.00390625" style="1" customWidth="1"/>
    <col min="5385" max="5386" width="21.28125" style="1" customWidth="1"/>
    <col min="5387" max="5388" width="22.421875" style="1" bestFit="1" customWidth="1"/>
    <col min="5389" max="5389" width="22.28125" style="1" bestFit="1" customWidth="1"/>
    <col min="5390" max="5390" width="16.7109375" style="1" customWidth="1"/>
    <col min="5391" max="5391" width="21.421875" style="1" bestFit="1" customWidth="1"/>
    <col min="5392" max="5392" width="22.28125" style="1" bestFit="1" customWidth="1"/>
    <col min="5393" max="5632" width="9.140625" style="1" customWidth="1"/>
    <col min="5633" max="5633" width="4.28125" style="1" customWidth="1"/>
    <col min="5634" max="5634" width="9.8515625" style="1" customWidth="1"/>
    <col min="5635" max="5635" width="55.421875" style="1" bestFit="1" customWidth="1"/>
    <col min="5636" max="5636" width="12.8515625" style="1" customWidth="1"/>
    <col min="5637" max="5637" width="14.8515625" style="1" customWidth="1"/>
    <col min="5638" max="5638" width="14.28125" style="1" customWidth="1"/>
    <col min="5639" max="5639" width="20.7109375" style="1" customWidth="1"/>
    <col min="5640" max="5640" width="21.00390625" style="1" customWidth="1"/>
    <col min="5641" max="5642" width="21.28125" style="1" customWidth="1"/>
    <col min="5643" max="5644" width="22.421875" style="1" bestFit="1" customWidth="1"/>
    <col min="5645" max="5645" width="22.28125" style="1" bestFit="1" customWidth="1"/>
    <col min="5646" max="5646" width="16.7109375" style="1" customWidth="1"/>
    <col min="5647" max="5647" width="21.421875" style="1" bestFit="1" customWidth="1"/>
    <col min="5648" max="5648" width="22.28125" style="1" bestFit="1" customWidth="1"/>
    <col min="5649" max="5888" width="9.140625" style="1" customWidth="1"/>
    <col min="5889" max="5889" width="4.28125" style="1" customWidth="1"/>
    <col min="5890" max="5890" width="9.8515625" style="1" customWidth="1"/>
    <col min="5891" max="5891" width="55.421875" style="1" bestFit="1" customWidth="1"/>
    <col min="5892" max="5892" width="12.8515625" style="1" customWidth="1"/>
    <col min="5893" max="5893" width="14.8515625" style="1" customWidth="1"/>
    <col min="5894" max="5894" width="14.28125" style="1" customWidth="1"/>
    <col min="5895" max="5895" width="20.7109375" style="1" customWidth="1"/>
    <col min="5896" max="5896" width="21.00390625" style="1" customWidth="1"/>
    <col min="5897" max="5898" width="21.28125" style="1" customWidth="1"/>
    <col min="5899" max="5900" width="22.421875" style="1" bestFit="1" customWidth="1"/>
    <col min="5901" max="5901" width="22.28125" style="1" bestFit="1" customWidth="1"/>
    <col min="5902" max="5902" width="16.7109375" style="1" customWidth="1"/>
    <col min="5903" max="5903" width="21.421875" style="1" bestFit="1" customWidth="1"/>
    <col min="5904" max="5904" width="22.28125" style="1" bestFit="1" customWidth="1"/>
    <col min="5905" max="6144" width="9.140625" style="1" customWidth="1"/>
    <col min="6145" max="6145" width="4.28125" style="1" customWidth="1"/>
    <col min="6146" max="6146" width="9.8515625" style="1" customWidth="1"/>
    <col min="6147" max="6147" width="55.421875" style="1" bestFit="1" customWidth="1"/>
    <col min="6148" max="6148" width="12.8515625" style="1" customWidth="1"/>
    <col min="6149" max="6149" width="14.8515625" style="1" customWidth="1"/>
    <col min="6150" max="6150" width="14.28125" style="1" customWidth="1"/>
    <col min="6151" max="6151" width="20.7109375" style="1" customWidth="1"/>
    <col min="6152" max="6152" width="21.00390625" style="1" customWidth="1"/>
    <col min="6153" max="6154" width="21.28125" style="1" customWidth="1"/>
    <col min="6155" max="6156" width="22.421875" style="1" bestFit="1" customWidth="1"/>
    <col min="6157" max="6157" width="22.28125" style="1" bestFit="1" customWidth="1"/>
    <col min="6158" max="6158" width="16.7109375" style="1" customWidth="1"/>
    <col min="6159" max="6159" width="21.421875" style="1" bestFit="1" customWidth="1"/>
    <col min="6160" max="6160" width="22.28125" style="1" bestFit="1" customWidth="1"/>
    <col min="6161" max="6400" width="9.140625" style="1" customWidth="1"/>
    <col min="6401" max="6401" width="4.28125" style="1" customWidth="1"/>
    <col min="6402" max="6402" width="9.8515625" style="1" customWidth="1"/>
    <col min="6403" max="6403" width="55.421875" style="1" bestFit="1" customWidth="1"/>
    <col min="6404" max="6404" width="12.8515625" style="1" customWidth="1"/>
    <col min="6405" max="6405" width="14.8515625" style="1" customWidth="1"/>
    <col min="6406" max="6406" width="14.28125" style="1" customWidth="1"/>
    <col min="6407" max="6407" width="20.7109375" style="1" customWidth="1"/>
    <col min="6408" max="6408" width="21.00390625" style="1" customWidth="1"/>
    <col min="6409" max="6410" width="21.28125" style="1" customWidth="1"/>
    <col min="6411" max="6412" width="22.421875" style="1" bestFit="1" customWidth="1"/>
    <col min="6413" max="6413" width="22.28125" style="1" bestFit="1" customWidth="1"/>
    <col min="6414" max="6414" width="16.7109375" style="1" customWidth="1"/>
    <col min="6415" max="6415" width="21.421875" style="1" bestFit="1" customWidth="1"/>
    <col min="6416" max="6416" width="22.28125" style="1" bestFit="1" customWidth="1"/>
    <col min="6417" max="6656" width="9.140625" style="1" customWidth="1"/>
    <col min="6657" max="6657" width="4.28125" style="1" customWidth="1"/>
    <col min="6658" max="6658" width="9.8515625" style="1" customWidth="1"/>
    <col min="6659" max="6659" width="55.421875" style="1" bestFit="1" customWidth="1"/>
    <col min="6660" max="6660" width="12.8515625" style="1" customWidth="1"/>
    <col min="6661" max="6661" width="14.8515625" style="1" customWidth="1"/>
    <col min="6662" max="6662" width="14.28125" style="1" customWidth="1"/>
    <col min="6663" max="6663" width="20.7109375" style="1" customWidth="1"/>
    <col min="6664" max="6664" width="21.00390625" style="1" customWidth="1"/>
    <col min="6665" max="6666" width="21.28125" style="1" customWidth="1"/>
    <col min="6667" max="6668" width="22.421875" style="1" bestFit="1" customWidth="1"/>
    <col min="6669" max="6669" width="22.28125" style="1" bestFit="1" customWidth="1"/>
    <col min="6670" max="6670" width="16.7109375" style="1" customWidth="1"/>
    <col min="6671" max="6671" width="21.421875" style="1" bestFit="1" customWidth="1"/>
    <col min="6672" max="6672" width="22.28125" style="1" bestFit="1" customWidth="1"/>
    <col min="6673" max="6912" width="9.140625" style="1" customWidth="1"/>
    <col min="6913" max="6913" width="4.28125" style="1" customWidth="1"/>
    <col min="6914" max="6914" width="9.8515625" style="1" customWidth="1"/>
    <col min="6915" max="6915" width="55.421875" style="1" bestFit="1" customWidth="1"/>
    <col min="6916" max="6916" width="12.8515625" style="1" customWidth="1"/>
    <col min="6917" max="6917" width="14.8515625" style="1" customWidth="1"/>
    <col min="6918" max="6918" width="14.28125" style="1" customWidth="1"/>
    <col min="6919" max="6919" width="20.7109375" style="1" customWidth="1"/>
    <col min="6920" max="6920" width="21.00390625" style="1" customWidth="1"/>
    <col min="6921" max="6922" width="21.28125" style="1" customWidth="1"/>
    <col min="6923" max="6924" width="22.421875" style="1" bestFit="1" customWidth="1"/>
    <col min="6925" max="6925" width="22.28125" style="1" bestFit="1" customWidth="1"/>
    <col min="6926" max="6926" width="16.7109375" style="1" customWidth="1"/>
    <col min="6927" max="6927" width="21.421875" style="1" bestFit="1" customWidth="1"/>
    <col min="6928" max="6928" width="22.28125" style="1" bestFit="1" customWidth="1"/>
    <col min="6929" max="7168" width="9.140625" style="1" customWidth="1"/>
    <col min="7169" max="7169" width="4.28125" style="1" customWidth="1"/>
    <col min="7170" max="7170" width="9.8515625" style="1" customWidth="1"/>
    <col min="7171" max="7171" width="55.421875" style="1" bestFit="1" customWidth="1"/>
    <col min="7172" max="7172" width="12.8515625" style="1" customWidth="1"/>
    <col min="7173" max="7173" width="14.8515625" style="1" customWidth="1"/>
    <col min="7174" max="7174" width="14.28125" style="1" customWidth="1"/>
    <col min="7175" max="7175" width="20.7109375" style="1" customWidth="1"/>
    <col min="7176" max="7176" width="21.00390625" style="1" customWidth="1"/>
    <col min="7177" max="7178" width="21.28125" style="1" customWidth="1"/>
    <col min="7179" max="7180" width="22.421875" style="1" bestFit="1" customWidth="1"/>
    <col min="7181" max="7181" width="22.28125" style="1" bestFit="1" customWidth="1"/>
    <col min="7182" max="7182" width="16.7109375" style="1" customWidth="1"/>
    <col min="7183" max="7183" width="21.421875" style="1" bestFit="1" customWidth="1"/>
    <col min="7184" max="7184" width="22.28125" style="1" bestFit="1" customWidth="1"/>
    <col min="7185" max="7424" width="9.140625" style="1" customWidth="1"/>
    <col min="7425" max="7425" width="4.28125" style="1" customWidth="1"/>
    <col min="7426" max="7426" width="9.8515625" style="1" customWidth="1"/>
    <col min="7427" max="7427" width="55.421875" style="1" bestFit="1" customWidth="1"/>
    <col min="7428" max="7428" width="12.8515625" style="1" customWidth="1"/>
    <col min="7429" max="7429" width="14.8515625" style="1" customWidth="1"/>
    <col min="7430" max="7430" width="14.28125" style="1" customWidth="1"/>
    <col min="7431" max="7431" width="20.7109375" style="1" customWidth="1"/>
    <col min="7432" max="7432" width="21.00390625" style="1" customWidth="1"/>
    <col min="7433" max="7434" width="21.28125" style="1" customWidth="1"/>
    <col min="7435" max="7436" width="22.421875" style="1" bestFit="1" customWidth="1"/>
    <col min="7437" max="7437" width="22.28125" style="1" bestFit="1" customWidth="1"/>
    <col min="7438" max="7438" width="16.7109375" style="1" customWidth="1"/>
    <col min="7439" max="7439" width="21.421875" style="1" bestFit="1" customWidth="1"/>
    <col min="7440" max="7440" width="22.28125" style="1" bestFit="1" customWidth="1"/>
    <col min="7441" max="7680" width="9.140625" style="1" customWidth="1"/>
    <col min="7681" max="7681" width="4.28125" style="1" customWidth="1"/>
    <col min="7682" max="7682" width="9.8515625" style="1" customWidth="1"/>
    <col min="7683" max="7683" width="55.421875" style="1" bestFit="1" customWidth="1"/>
    <col min="7684" max="7684" width="12.8515625" style="1" customWidth="1"/>
    <col min="7685" max="7685" width="14.8515625" style="1" customWidth="1"/>
    <col min="7686" max="7686" width="14.28125" style="1" customWidth="1"/>
    <col min="7687" max="7687" width="20.7109375" style="1" customWidth="1"/>
    <col min="7688" max="7688" width="21.00390625" style="1" customWidth="1"/>
    <col min="7689" max="7690" width="21.28125" style="1" customWidth="1"/>
    <col min="7691" max="7692" width="22.421875" style="1" bestFit="1" customWidth="1"/>
    <col min="7693" max="7693" width="22.28125" style="1" bestFit="1" customWidth="1"/>
    <col min="7694" max="7694" width="16.7109375" style="1" customWidth="1"/>
    <col min="7695" max="7695" width="21.421875" style="1" bestFit="1" customWidth="1"/>
    <col min="7696" max="7696" width="22.28125" style="1" bestFit="1" customWidth="1"/>
    <col min="7697" max="7936" width="9.140625" style="1" customWidth="1"/>
    <col min="7937" max="7937" width="4.28125" style="1" customWidth="1"/>
    <col min="7938" max="7938" width="9.8515625" style="1" customWidth="1"/>
    <col min="7939" max="7939" width="55.421875" style="1" bestFit="1" customWidth="1"/>
    <col min="7940" max="7940" width="12.8515625" style="1" customWidth="1"/>
    <col min="7941" max="7941" width="14.8515625" style="1" customWidth="1"/>
    <col min="7942" max="7942" width="14.28125" style="1" customWidth="1"/>
    <col min="7943" max="7943" width="20.7109375" style="1" customWidth="1"/>
    <col min="7944" max="7944" width="21.00390625" style="1" customWidth="1"/>
    <col min="7945" max="7946" width="21.28125" style="1" customWidth="1"/>
    <col min="7947" max="7948" width="22.421875" style="1" bestFit="1" customWidth="1"/>
    <col min="7949" max="7949" width="22.28125" style="1" bestFit="1" customWidth="1"/>
    <col min="7950" max="7950" width="16.7109375" style="1" customWidth="1"/>
    <col min="7951" max="7951" width="21.421875" style="1" bestFit="1" customWidth="1"/>
    <col min="7952" max="7952" width="22.28125" style="1" bestFit="1" customWidth="1"/>
    <col min="7953" max="8192" width="9.140625" style="1" customWidth="1"/>
    <col min="8193" max="8193" width="4.28125" style="1" customWidth="1"/>
    <col min="8194" max="8194" width="9.8515625" style="1" customWidth="1"/>
    <col min="8195" max="8195" width="55.421875" style="1" bestFit="1" customWidth="1"/>
    <col min="8196" max="8196" width="12.8515625" style="1" customWidth="1"/>
    <col min="8197" max="8197" width="14.8515625" style="1" customWidth="1"/>
    <col min="8198" max="8198" width="14.28125" style="1" customWidth="1"/>
    <col min="8199" max="8199" width="20.7109375" style="1" customWidth="1"/>
    <col min="8200" max="8200" width="21.00390625" style="1" customWidth="1"/>
    <col min="8201" max="8202" width="21.28125" style="1" customWidth="1"/>
    <col min="8203" max="8204" width="22.421875" style="1" bestFit="1" customWidth="1"/>
    <col min="8205" max="8205" width="22.28125" style="1" bestFit="1" customWidth="1"/>
    <col min="8206" max="8206" width="16.7109375" style="1" customWidth="1"/>
    <col min="8207" max="8207" width="21.421875" style="1" bestFit="1" customWidth="1"/>
    <col min="8208" max="8208" width="22.28125" style="1" bestFit="1" customWidth="1"/>
    <col min="8209" max="8448" width="9.140625" style="1" customWidth="1"/>
    <col min="8449" max="8449" width="4.28125" style="1" customWidth="1"/>
    <col min="8450" max="8450" width="9.8515625" style="1" customWidth="1"/>
    <col min="8451" max="8451" width="55.421875" style="1" bestFit="1" customWidth="1"/>
    <col min="8452" max="8452" width="12.8515625" style="1" customWidth="1"/>
    <col min="8453" max="8453" width="14.8515625" style="1" customWidth="1"/>
    <col min="8454" max="8454" width="14.28125" style="1" customWidth="1"/>
    <col min="8455" max="8455" width="20.7109375" style="1" customWidth="1"/>
    <col min="8456" max="8456" width="21.00390625" style="1" customWidth="1"/>
    <col min="8457" max="8458" width="21.28125" style="1" customWidth="1"/>
    <col min="8459" max="8460" width="22.421875" style="1" bestFit="1" customWidth="1"/>
    <col min="8461" max="8461" width="22.28125" style="1" bestFit="1" customWidth="1"/>
    <col min="8462" max="8462" width="16.7109375" style="1" customWidth="1"/>
    <col min="8463" max="8463" width="21.421875" style="1" bestFit="1" customWidth="1"/>
    <col min="8464" max="8464" width="22.28125" style="1" bestFit="1" customWidth="1"/>
    <col min="8465" max="8704" width="9.140625" style="1" customWidth="1"/>
    <col min="8705" max="8705" width="4.28125" style="1" customWidth="1"/>
    <col min="8706" max="8706" width="9.8515625" style="1" customWidth="1"/>
    <col min="8707" max="8707" width="55.421875" style="1" bestFit="1" customWidth="1"/>
    <col min="8708" max="8708" width="12.8515625" style="1" customWidth="1"/>
    <col min="8709" max="8709" width="14.8515625" style="1" customWidth="1"/>
    <col min="8710" max="8710" width="14.28125" style="1" customWidth="1"/>
    <col min="8711" max="8711" width="20.7109375" style="1" customWidth="1"/>
    <col min="8712" max="8712" width="21.00390625" style="1" customWidth="1"/>
    <col min="8713" max="8714" width="21.28125" style="1" customWidth="1"/>
    <col min="8715" max="8716" width="22.421875" style="1" bestFit="1" customWidth="1"/>
    <col min="8717" max="8717" width="22.28125" style="1" bestFit="1" customWidth="1"/>
    <col min="8718" max="8718" width="16.7109375" style="1" customWidth="1"/>
    <col min="8719" max="8719" width="21.421875" style="1" bestFit="1" customWidth="1"/>
    <col min="8720" max="8720" width="22.28125" style="1" bestFit="1" customWidth="1"/>
    <col min="8721" max="8960" width="9.140625" style="1" customWidth="1"/>
    <col min="8961" max="8961" width="4.28125" style="1" customWidth="1"/>
    <col min="8962" max="8962" width="9.8515625" style="1" customWidth="1"/>
    <col min="8963" max="8963" width="55.421875" style="1" bestFit="1" customWidth="1"/>
    <col min="8964" max="8964" width="12.8515625" style="1" customWidth="1"/>
    <col min="8965" max="8965" width="14.8515625" style="1" customWidth="1"/>
    <col min="8966" max="8966" width="14.28125" style="1" customWidth="1"/>
    <col min="8967" max="8967" width="20.7109375" style="1" customWidth="1"/>
    <col min="8968" max="8968" width="21.00390625" style="1" customWidth="1"/>
    <col min="8969" max="8970" width="21.28125" style="1" customWidth="1"/>
    <col min="8971" max="8972" width="22.421875" style="1" bestFit="1" customWidth="1"/>
    <col min="8973" max="8973" width="22.28125" style="1" bestFit="1" customWidth="1"/>
    <col min="8974" max="8974" width="16.7109375" style="1" customWidth="1"/>
    <col min="8975" max="8975" width="21.421875" style="1" bestFit="1" customWidth="1"/>
    <col min="8976" max="8976" width="22.28125" style="1" bestFit="1" customWidth="1"/>
    <col min="8977" max="9216" width="9.140625" style="1" customWidth="1"/>
    <col min="9217" max="9217" width="4.28125" style="1" customWidth="1"/>
    <col min="9218" max="9218" width="9.8515625" style="1" customWidth="1"/>
    <col min="9219" max="9219" width="55.421875" style="1" bestFit="1" customWidth="1"/>
    <col min="9220" max="9220" width="12.8515625" style="1" customWidth="1"/>
    <col min="9221" max="9221" width="14.8515625" style="1" customWidth="1"/>
    <col min="9222" max="9222" width="14.28125" style="1" customWidth="1"/>
    <col min="9223" max="9223" width="20.7109375" style="1" customWidth="1"/>
    <col min="9224" max="9224" width="21.00390625" style="1" customWidth="1"/>
    <col min="9225" max="9226" width="21.28125" style="1" customWidth="1"/>
    <col min="9227" max="9228" width="22.421875" style="1" bestFit="1" customWidth="1"/>
    <col min="9229" max="9229" width="22.28125" style="1" bestFit="1" customWidth="1"/>
    <col min="9230" max="9230" width="16.7109375" style="1" customWidth="1"/>
    <col min="9231" max="9231" width="21.421875" style="1" bestFit="1" customWidth="1"/>
    <col min="9232" max="9232" width="22.28125" style="1" bestFit="1" customWidth="1"/>
    <col min="9233" max="9472" width="9.140625" style="1" customWidth="1"/>
    <col min="9473" max="9473" width="4.28125" style="1" customWidth="1"/>
    <col min="9474" max="9474" width="9.8515625" style="1" customWidth="1"/>
    <col min="9475" max="9475" width="55.421875" style="1" bestFit="1" customWidth="1"/>
    <col min="9476" max="9476" width="12.8515625" style="1" customWidth="1"/>
    <col min="9477" max="9477" width="14.8515625" style="1" customWidth="1"/>
    <col min="9478" max="9478" width="14.28125" style="1" customWidth="1"/>
    <col min="9479" max="9479" width="20.7109375" style="1" customWidth="1"/>
    <col min="9480" max="9480" width="21.00390625" style="1" customWidth="1"/>
    <col min="9481" max="9482" width="21.28125" style="1" customWidth="1"/>
    <col min="9483" max="9484" width="22.421875" style="1" bestFit="1" customWidth="1"/>
    <col min="9485" max="9485" width="22.28125" style="1" bestFit="1" customWidth="1"/>
    <col min="9486" max="9486" width="16.7109375" style="1" customWidth="1"/>
    <col min="9487" max="9487" width="21.421875" style="1" bestFit="1" customWidth="1"/>
    <col min="9488" max="9488" width="22.28125" style="1" bestFit="1" customWidth="1"/>
    <col min="9489" max="9728" width="9.140625" style="1" customWidth="1"/>
    <col min="9729" max="9729" width="4.28125" style="1" customWidth="1"/>
    <col min="9730" max="9730" width="9.8515625" style="1" customWidth="1"/>
    <col min="9731" max="9731" width="55.421875" style="1" bestFit="1" customWidth="1"/>
    <col min="9732" max="9732" width="12.8515625" style="1" customWidth="1"/>
    <col min="9733" max="9733" width="14.8515625" style="1" customWidth="1"/>
    <col min="9734" max="9734" width="14.28125" style="1" customWidth="1"/>
    <col min="9735" max="9735" width="20.7109375" style="1" customWidth="1"/>
    <col min="9736" max="9736" width="21.00390625" style="1" customWidth="1"/>
    <col min="9737" max="9738" width="21.28125" style="1" customWidth="1"/>
    <col min="9739" max="9740" width="22.421875" style="1" bestFit="1" customWidth="1"/>
    <col min="9741" max="9741" width="22.28125" style="1" bestFit="1" customWidth="1"/>
    <col min="9742" max="9742" width="16.7109375" style="1" customWidth="1"/>
    <col min="9743" max="9743" width="21.421875" style="1" bestFit="1" customWidth="1"/>
    <col min="9744" max="9744" width="22.28125" style="1" bestFit="1" customWidth="1"/>
    <col min="9745" max="9984" width="9.140625" style="1" customWidth="1"/>
    <col min="9985" max="9985" width="4.28125" style="1" customWidth="1"/>
    <col min="9986" max="9986" width="9.8515625" style="1" customWidth="1"/>
    <col min="9987" max="9987" width="55.421875" style="1" bestFit="1" customWidth="1"/>
    <col min="9988" max="9988" width="12.8515625" style="1" customWidth="1"/>
    <col min="9989" max="9989" width="14.8515625" style="1" customWidth="1"/>
    <col min="9990" max="9990" width="14.28125" style="1" customWidth="1"/>
    <col min="9991" max="9991" width="20.7109375" style="1" customWidth="1"/>
    <col min="9992" max="9992" width="21.00390625" style="1" customWidth="1"/>
    <col min="9993" max="9994" width="21.28125" style="1" customWidth="1"/>
    <col min="9995" max="9996" width="22.421875" style="1" bestFit="1" customWidth="1"/>
    <col min="9997" max="9997" width="22.28125" style="1" bestFit="1" customWidth="1"/>
    <col min="9998" max="9998" width="16.7109375" style="1" customWidth="1"/>
    <col min="9999" max="9999" width="21.421875" style="1" bestFit="1" customWidth="1"/>
    <col min="10000" max="10000" width="22.28125" style="1" bestFit="1" customWidth="1"/>
    <col min="10001" max="10240" width="9.140625" style="1" customWidth="1"/>
    <col min="10241" max="10241" width="4.28125" style="1" customWidth="1"/>
    <col min="10242" max="10242" width="9.8515625" style="1" customWidth="1"/>
    <col min="10243" max="10243" width="55.421875" style="1" bestFit="1" customWidth="1"/>
    <col min="10244" max="10244" width="12.8515625" style="1" customWidth="1"/>
    <col min="10245" max="10245" width="14.8515625" style="1" customWidth="1"/>
    <col min="10246" max="10246" width="14.28125" style="1" customWidth="1"/>
    <col min="10247" max="10247" width="20.7109375" style="1" customWidth="1"/>
    <col min="10248" max="10248" width="21.00390625" style="1" customWidth="1"/>
    <col min="10249" max="10250" width="21.28125" style="1" customWidth="1"/>
    <col min="10251" max="10252" width="22.421875" style="1" bestFit="1" customWidth="1"/>
    <col min="10253" max="10253" width="22.28125" style="1" bestFit="1" customWidth="1"/>
    <col min="10254" max="10254" width="16.7109375" style="1" customWidth="1"/>
    <col min="10255" max="10255" width="21.421875" style="1" bestFit="1" customWidth="1"/>
    <col min="10256" max="10256" width="22.28125" style="1" bestFit="1" customWidth="1"/>
    <col min="10257" max="10496" width="9.140625" style="1" customWidth="1"/>
    <col min="10497" max="10497" width="4.28125" style="1" customWidth="1"/>
    <col min="10498" max="10498" width="9.8515625" style="1" customWidth="1"/>
    <col min="10499" max="10499" width="55.421875" style="1" bestFit="1" customWidth="1"/>
    <col min="10500" max="10500" width="12.8515625" style="1" customWidth="1"/>
    <col min="10501" max="10501" width="14.8515625" style="1" customWidth="1"/>
    <col min="10502" max="10502" width="14.28125" style="1" customWidth="1"/>
    <col min="10503" max="10503" width="20.7109375" style="1" customWidth="1"/>
    <col min="10504" max="10504" width="21.00390625" style="1" customWidth="1"/>
    <col min="10505" max="10506" width="21.28125" style="1" customWidth="1"/>
    <col min="10507" max="10508" width="22.421875" style="1" bestFit="1" customWidth="1"/>
    <col min="10509" max="10509" width="22.28125" style="1" bestFit="1" customWidth="1"/>
    <col min="10510" max="10510" width="16.7109375" style="1" customWidth="1"/>
    <col min="10511" max="10511" width="21.421875" style="1" bestFit="1" customWidth="1"/>
    <col min="10512" max="10512" width="22.28125" style="1" bestFit="1" customWidth="1"/>
    <col min="10513" max="10752" width="9.140625" style="1" customWidth="1"/>
    <col min="10753" max="10753" width="4.28125" style="1" customWidth="1"/>
    <col min="10754" max="10754" width="9.8515625" style="1" customWidth="1"/>
    <col min="10755" max="10755" width="55.421875" style="1" bestFit="1" customWidth="1"/>
    <col min="10756" max="10756" width="12.8515625" style="1" customWidth="1"/>
    <col min="10757" max="10757" width="14.8515625" style="1" customWidth="1"/>
    <col min="10758" max="10758" width="14.28125" style="1" customWidth="1"/>
    <col min="10759" max="10759" width="20.7109375" style="1" customWidth="1"/>
    <col min="10760" max="10760" width="21.00390625" style="1" customWidth="1"/>
    <col min="10761" max="10762" width="21.28125" style="1" customWidth="1"/>
    <col min="10763" max="10764" width="22.421875" style="1" bestFit="1" customWidth="1"/>
    <col min="10765" max="10765" width="22.28125" style="1" bestFit="1" customWidth="1"/>
    <col min="10766" max="10766" width="16.7109375" style="1" customWidth="1"/>
    <col min="10767" max="10767" width="21.421875" style="1" bestFit="1" customWidth="1"/>
    <col min="10768" max="10768" width="22.28125" style="1" bestFit="1" customWidth="1"/>
    <col min="10769" max="11008" width="9.140625" style="1" customWidth="1"/>
    <col min="11009" max="11009" width="4.28125" style="1" customWidth="1"/>
    <col min="11010" max="11010" width="9.8515625" style="1" customWidth="1"/>
    <col min="11011" max="11011" width="55.421875" style="1" bestFit="1" customWidth="1"/>
    <col min="11012" max="11012" width="12.8515625" style="1" customWidth="1"/>
    <col min="11013" max="11013" width="14.8515625" style="1" customWidth="1"/>
    <col min="11014" max="11014" width="14.28125" style="1" customWidth="1"/>
    <col min="11015" max="11015" width="20.7109375" style="1" customWidth="1"/>
    <col min="11016" max="11016" width="21.00390625" style="1" customWidth="1"/>
    <col min="11017" max="11018" width="21.28125" style="1" customWidth="1"/>
    <col min="11019" max="11020" width="22.421875" style="1" bestFit="1" customWidth="1"/>
    <col min="11021" max="11021" width="22.28125" style="1" bestFit="1" customWidth="1"/>
    <col min="11022" max="11022" width="16.7109375" style="1" customWidth="1"/>
    <col min="11023" max="11023" width="21.421875" style="1" bestFit="1" customWidth="1"/>
    <col min="11024" max="11024" width="22.28125" style="1" bestFit="1" customWidth="1"/>
    <col min="11025" max="11264" width="9.140625" style="1" customWidth="1"/>
    <col min="11265" max="11265" width="4.28125" style="1" customWidth="1"/>
    <col min="11266" max="11266" width="9.8515625" style="1" customWidth="1"/>
    <col min="11267" max="11267" width="55.421875" style="1" bestFit="1" customWidth="1"/>
    <col min="11268" max="11268" width="12.8515625" style="1" customWidth="1"/>
    <col min="11269" max="11269" width="14.8515625" style="1" customWidth="1"/>
    <col min="11270" max="11270" width="14.28125" style="1" customWidth="1"/>
    <col min="11271" max="11271" width="20.7109375" style="1" customWidth="1"/>
    <col min="11272" max="11272" width="21.00390625" style="1" customWidth="1"/>
    <col min="11273" max="11274" width="21.28125" style="1" customWidth="1"/>
    <col min="11275" max="11276" width="22.421875" style="1" bestFit="1" customWidth="1"/>
    <col min="11277" max="11277" width="22.28125" style="1" bestFit="1" customWidth="1"/>
    <col min="11278" max="11278" width="16.7109375" style="1" customWidth="1"/>
    <col min="11279" max="11279" width="21.421875" style="1" bestFit="1" customWidth="1"/>
    <col min="11280" max="11280" width="22.28125" style="1" bestFit="1" customWidth="1"/>
    <col min="11281" max="11520" width="9.140625" style="1" customWidth="1"/>
    <col min="11521" max="11521" width="4.28125" style="1" customWidth="1"/>
    <col min="11522" max="11522" width="9.8515625" style="1" customWidth="1"/>
    <col min="11523" max="11523" width="55.421875" style="1" bestFit="1" customWidth="1"/>
    <col min="11524" max="11524" width="12.8515625" style="1" customWidth="1"/>
    <col min="11525" max="11525" width="14.8515625" style="1" customWidth="1"/>
    <col min="11526" max="11526" width="14.28125" style="1" customWidth="1"/>
    <col min="11527" max="11527" width="20.7109375" style="1" customWidth="1"/>
    <col min="11528" max="11528" width="21.00390625" style="1" customWidth="1"/>
    <col min="11529" max="11530" width="21.28125" style="1" customWidth="1"/>
    <col min="11531" max="11532" width="22.421875" style="1" bestFit="1" customWidth="1"/>
    <col min="11533" max="11533" width="22.28125" style="1" bestFit="1" customWidth="1"/>
    <col min="11534" max="11534" width="16.7109375" style="1" customWidth="1"/>
    <col min="11535" max="11535" width="21.421875" style="1" bestFit="1" customWidth="1"/>
    <col min="11536" max="11536" width="22.28125" style="1" bestFit="1" customWidth="1"/>
    <col min="11537" max="11776" width="9.140625" style="1" customWidth="1"/>
    <col min="11777" max="11777" width="4.28125" style="1" customWidth="1"/>
    <col min="11778" max="11778" width="9.8515625" style="1" customWidth="1"/>
    <col min="11779" max="11779" width="55.421875" style="1" bestFit="1" customWidth="1"/>
    <col min="11780" max="11780" width="12.8515625" style="1" customWidth="1"/>
    <col min="11781" max="11781" width="14.8515625" style="1" customWidth="1"/>
    <col min="11782" max="11782" width="14.28125" style="1" customWidth="1"/>
    <col min="11783" max="11783" width="20.7109375" style="1" customWidth="1"/>
    <col min="11784" max="11784" width="21.00390625" style="1" customWidth="1"/>
    <col min="11785" max="11786" width="21.28125" style="1" customWidth="1"/>
    <col min="11787" max="11788" width="22.421875" style="1" bestFit="1" customWidth="1"/>
    <col min="11789" max="11789" width="22.28125" style="1" bestFit="1" customWidth="1"/>
    <col min="11790" max="11790" width="16.7109375" style="1" customWidth="1"/>
    <col min="11791" max="11791" width="21.421875" style="1" bestFit="1" customWidth="1"/>
    <col min="11792" max="11792" width="22.28125" style="1" bestFit="1" customWidth="1"/>
    <col min="11793" max="12032" width="9.140625" style="1" customWidth="1"/>
    <col min="12033" max="12033" width="4.28125" style="1" customWidth="1"/>
    <col min="12034" max="12034" width="9.8515625" style="1" customWidth="1"/>
    <col min="12035" max="12035" width="55.421875" style="1" bestFit="1" customWidth="1"/>
    <col min="12036" max="12036" width="12.8515625" style="1" customWidth="1"/>
    <col min="12037" max="12037" width="14.8515625" style="1" customWidth="1"/>
    <col min="12038" max="12038" width="14.28125" style="1" customWidth="1"/>
    <col min="12039" max="12039" width="20.7109375" style="1" customWidth="1"/>
    <col min="12040" max="12040" width="21.00390625" style="1" customWidth="1"/>
    <col min="12041" max="12042" width="21.28125" style="1" customWidth="1"/>
    <col min="12043" max="12044" width="22.421875" style="1" bestFit="1" customWidth="1"/>
    <col min="12045" max="12045" width="22.28125" style="1" bestFit="1" customWidth="1"/>
    <col min="12046" max="12046" width="16.7109375" style="1" customWidth="1"/>
    <col min="12047" max="12047" width="21.421875" style="1" bestFit="1" customWidth="1"/>
    <col min="12048" max="12048" width="22.28125" style="1" bestFit="1" customWidth="1"/>
    <col min="12049" max="12288" width="9.140625" style="1" customWidth="1"/>
    <col min="12289" max="12289" width="4.28125" style="1" customWidth="1"/>
    <col min="12290" max="12290" width="9.8515625" style="1" customWidth="1"/>
    <col min="12291" max="12291" width="55.421875" style="1" bestFit="1" customWidth="1"/>
    <col min="12292" max="12292" width="12.8515625" style="1" customWidth="1"/>
    <col min="12293" max="12293" width="14.8515625" style="1" customWidth="1"/>
    <col min="12294" max="12294" width="14.28125" style="1" customWidth="1"/>
    <col min="12295" max="12295" width="20.7109375" style="1" customWidth="1"/>
    <col min="12296" max="12296" width="21.00390625" style="1" customWidth="1"/>
    <col min="12297" max="12298" width="21.28125" style="1" customWidth="1"/>
    <col min="12299" max="12300" width="22.421875" style="1" bestFit="1" customWidth="1"/>
    <col min="12301" max="12301" width="22.28125" style="1" bestFit="1" customWidth="1"/>
    <col min="12302" max="12302" width="16.7109375" style="1" customWidth="1"/>
    <col min="12303" max="12303" width="21.421875" style="1" bestFit="1" customWidth="1"/>
    <col min="12304" max="12304" width="22.28125" style="1" bestFit="1" customWidth="1"/>
    <col min="12305" max="12544" width="9.140625" style="1" customWidth="1"/>
    <col min="12545" max="12545" width="4.28125" style="1" customWidth="1"/>
    <col min="12546" max="12546" width="9.8515625" style="1" customWidth="1"/>
    <col min="12547" max="12547" width="55.421875" style="1" bestFit="1" customWidth="1"/>
    <col min="12548" max="12548" width="12.8515625" style="1" customWidth="1"/>
    <col min="12549" max="12549" width="14.8515625" style="1" customWidth="1"/>
    <col min="12550" max="12550" width="14.28125" style="1" customWidth="1"/>
    <col min="12551" max="12551" width="20.7109375" style="1" customWidth="1"/>
    <col min="12552" max="12552" width="21.00390625" style="1" customWidth="1"/>
    <col min="12553" max="12554" width="21.28125" style="1" customWidth="1"/>
    <col min="12555" max="12556" width="22.421875" style="1" bestFit="1" customWidth="1"/>
    <col min="12557" max="12557" width="22.28125" style="1" bestFit="1" customWidth="1"/>
    <col min="12558" max="12558" width="16.7109375" style="1" customWidth="1"/>
    <col min="12559" max="12559" width="21.421875" style="1" bestFit="1" customWidth="1"/>
    <col min="12560" max="12560" width="22.28125" style="1" bestFit="1" customWidth="1"/>
    <col min="12561" max="12800" width="9.140625" style="1" customWidth="1"/>
    <col min="12801" max="12801" width="4.28125" style="1" customWidth="1"/>
    <col min="12802" max="12802" width="9.8515625" style="1" customWidth="1"/>
    <col min="12803" max="12803" width="55.421875" style="1" bestFit="1" customWidth="1"/>
    <col min="12804" max="12804" width="12.8515625" style="1" customWidth="1"/>
    <col min="12805" max="12805" width="14.8515625" style="1" customWidth="1"/>
    <col min="12806" max="12806" width="14.28125" style="1" customWidth="1"/>
    <col min="12807" max="12807" width="20.7109375" style="1" customWidth="1"/>
    <col min="12808" max="12808" width="21.00390625" style="1" customWidth="1"/>
    <col min="12809" max="12810" width="21.28125" style="1" customWidth="1"/>
    <col min="12811" max="12812" width="22.421875" style="1" bestFit="1" customWidth="1"/>
    <col min="12813" max="12813" width="22.28125" style="1" bestFit="1" customWidth="1"/>
    <col min="12814" max="12814" width="16.7109375" style="1" customWidth="1"/>
    <col min="12815" max="12815" width="21.421875" style="1" bestFit="1" customWidth="1"/>
    <col min="12816" max="12816" width="22.28125" style="1" bestFit="1" customWidth="1"/>
    <col min="12817" max="13056" width="9.140625" style="1" customWidth="1"/>
    <col min="13057" max="13057" width="4.28125" style="1" customWidth="1"/>
    <col min="13058" max="13058" width="9.8515625" style="1" customWidth="1"/>
    <col min="13059" max="13059" width="55.421875" style="1" bestFit="1" customWidth="1"/>
    <col min="13060" max="13060" width="12.8515625" style="1" customWidth="1"/>
    <col min="13061" max="13061" width="14.8515625" style="1" customWidth="1"/>
    <col min="13062" max="13062" width="14.28125" style="1" customWidth="1"/>
    <col min="13063" max="13063" width="20.7109375" style="1" customWidth="1"/>
    <col min="13064" max="13064" width="21.00390625" style="1" customWidth="1"/>
    <col min="13065" max="13066" width="21.28125" style="1" customWidth="1"/>
    <col min="13067" max="13068" width="22.421875" style="1" bestFit="1" customWidth="1"/>
    <col min="13069" max="13069" width="22.28125" style="1" bestFit="1" customWidth="1"/>
    <col min="13070" max="13070" width="16.7109375" style="1" customWidth="1"/>
    <col min="13071" max="13071" width="21.421875" style="1" bestFit="1" customWidth="1"/>
    <col min="13072" max="13072" width="22.28125" style="1" bestFit="1" customWidth="1"/>
    <col min="13073" max="13312" width="9.140625" style="1" customWidth="1"/>
    <col min="13313" max="13313" width="4.28125" style="1" customWidth="1"/>
    <col min="13314" max="13314" width="9.8515625" style="1" customWidth="1"/>
    <col min="13315" max="13315" width="55.421875" style="1" bestFit="1" customWidth="1"/>
    <col min="13316" max="13316" width="12.8515625" style="1" customWidth="1"/>
    <col min="13317" max="13317" width="14.8515625" style="1" customWidth="1"/>
    <col min="13318" max="13318" width="14.28125" style="1" customWidth="1"/>
    <col min="13319" max="13319" width="20.7109375" style="1" customWidth="1"/>
    <col min="13320" max="13320" width="21.00390625" style="1" customWidth="1"/>
    <col min="13321" max="13322" width="21.28125" style="1" customWidth="1"/>
    <col min="13323" max="13324" width="22.421875" style="1" bestFit="1" customWidth="1"/>
    <col min="13325" max="13325" width="22.28125" style="1" bestFit="1" customWidth="1"/>
    <col min="13326" max="13326" width="16.7109375" style="1" customWidth="1"/>
    <col min="13327" max="13327" width="21.421875" style="1" bestFit="1" customWidth="1"/>
    <col min="13328" max="13328" width="22.28125" style="1" bestFit="1" customWidth="1"/>
    <col min="13329" max="13568" width="9.140625" style="1" customWidth="1"/>
    <col min="13569" max="13569" width="4.28125" style="1" customWidth="1"/>
    <col min="13570" max="13570" width="9.8515625" style="1" customWidth="1"/>
    <col min="13571" max="13571" width="55.421875" style="1" bestFit="1" customWidth="1"/>
    <col min="13572" max="13572" width="12.8515625" style="1" customWidth="1"/>
    <col min="13573" max="13573" width="14.8515625" style="1" customWidth="1"/>
    <col min="13574" max="13574" width="14.28125" style="1" customWidth="1"/>
    <col min="13575" max="13575" width="20.7109375" style="1" customWidth="1"/>
    <col min="13576" max="13576" width="21.00390625" style="1" customWidth="1"/>
    <col min="13577" max="13578" width="21.28125" style="1" customWidth="1"/>
    <col min="13579" max="13580" width="22.421875" style="1" bestFit="1" customWidth="1"/>
    <col min="13581" max="13581" width="22.28125" style="1" bestFit="1" customWidth="1"/>
    <col min="13582" max="13582" width="16.7109375" style="1" customWidth="1"/>
    <col min="13583" max="13583" width="21.421875" style="1" bestFit="1" customWidth="1"/>
    <col min="13584" max="13584" width="22.28125" style="1" bestFit="1" customWidth="1"/>
    <col min="13585" max="13824" width="9.140625" style="1" customWidth="1"/>
    <col min="13825" max="13825" width="4.28125" style="1" customWidth="1"/>
    <col min="13826" max="13826" width="9.8515625" style="1" customWidth="1"/>
    <col min="13827" max="13827" width="55.421875" style="1" bestFit="1" customWidth="1"/>
    <col min="13828" max="13828" width="12.8515625" style="1" customWidth="1"/>
    <col min="13829" max="13829" width="14.8515625" style="1" customWidth="1"/>
    <col min="13830" max="13830" width="14.28125" style="1" customWidth="1"/>
    <col min="13831" max="13831" width="20.7109375" style="1" customWidth="1"/>
    <col min="13832" max="13832" width="21.00390625" style="1" customWidth="1"/>
    <col min="13833" max="13834" width="21.28125" style="1" customWidth="1"/>
    <col min="13835" max="13836" width="22.421875" style="1" bestFit="1" customWidth="1"/>
    <col min="13837" max="13837" width="22.28125" style="1" bestFit="1" customWidth="1"/>
    <col min="13838" max="13838" width="16.7109375" style="1" customWidth="1"/>
    <col min="13839" max="13839" width="21.421875" style="1" bestFit="1" customWidth="1"/>
    <col min="13840" max="13840" width="22.28125" style="1" bestFit="1" customWidth="1"/>
    <col min="13841" max="14080" width="9.140625" style="1" customWidth="1"/>
    <col min="14081" max="14081" width="4.28125" style="1" customWidth="1"/>
    <col min="14082" max="14082" width="9.8515625" style="1" customWidth="1"/>
    <col min="14083" max="14083" width="55.421875" style="1" bestFit="1" customWidth="1"/>
    <col min="14084" max="14084" width="12.8515625" style="1" customWidth="1"/>
    <col min="14085" max="14085" width="14.8515625" style="1" customWidth="1"/>
    <col min="14086" max="14086" width="14.28125" style="1" customWidth="1"/>
    <col min="14087" max="14087" width="20.7109375" style="1" customWidth="1"/>
    <col min="14088" max="14088" width="21.00390625" style="1" customWidth="1"/>
    <col min="14089" max="14090" width="21.28125" style="1" customWidth="1"/>
    <col min="14091" max="14092" width="22.421875" style="1" bestFit="1" customWidth="1"/>
    <col min="14093" max="14093" width="22.28125" style="1" bestFit="1" customWidth="1"/>
    <col min="14094" max="14094" width="16.7109375" style="1" customWidth="1"/>
    <col min="14095" max="14095" width="21.421875" style="1" bestFit="1" customWidth="1"/>
    <col min="14096" max="14096" width="22.28125" style="1" bestFit="1" customWidth="1"/>
    <col min="14097" max="14336" width="9.140625" style="1" customWidth="1"/>
    <col min="14337" max="14337" width="4.28125" style="1" customWidth="1"/>
    <col min="14338" max="14338" width="9.8515625" style="1" customWidth="1"/>
    <col min="14339" max="14339" width="55.421875" style="1" bestFit="1" customWidth="1"/>
    <col min="14340" max="14340" width="12.8515625" style="1" customWidth="1"/>
    <col min="14341" max="14341" width="14.8515625" style="1" customWidth="1"/>
    <col min="14342" max="14342" width="14.28125" style="1" customWidth="1"/>
    <col min="14343" max="14343" width="20.7109375" style="1" customWidth="1"/>
    <col min="14344" max="14344" width="21.00390625" style="1" customWidth="1"/>
    <col min="14345" max="14346" width="21.28125" style="1" customWidth="1"/>
    <col min="14347" max="14348" width="22.421875" style="1" bestFit="1" customWidth="1"/>
    <col min="14349" max="14349" width="22.28125" style="1" bestFit="1" customWidth="1"/>
    <col min="14350" max="14350" width="16.7109375" style="1" customWidth="1"/>
    <col min="14351" max="14351" width="21.421875" style="1" bestFit="1" customWidth="1"/>
    <col min="14352" max="14352" width="22.28125" style="1" bestFit="1" customWidth="1"/>
    <col min="14353" max="14592" width="9.140625" style="1" customWidth="1"/>
    <col min="14593" max="14593" width="4.28125" style="1" customWidth="1"/>
    <col min="14594" max="14594" width="9.8515625" style="1" customWidth="1"/>
    <col min="14595" max="14595" width="55.421875" style="1" bestFit="1" customWidth="1"/>
    <col min="14596" max="14596" width="12.8515625" style="1" customWidth="1"/>
    <col min="14597" max="14597" width="14.8515625" style="1" customWidth="1"/>
    <col min="14598" max="14598" width="14.28125" style="1" customWidth="1"/>
    <col min="14599" max="14599" width="20.7109375" style="1" customWidth="1"/>
    <col min="14600" max="14600" width="21.00390625" style="1" customWidth="1"/>
    <col min="14601" max="14602" width="21.28125" style="1" customWidth="1"/>
    <col min="14603" max="14604" width="22.421875" style="1" bestFit="1" customWidth="1"/>
    <col min="14605" max="14605" width="22.28125" style="1" bestFit="1" customWidth="1"/>
    <col min="14606" max="14606" width="16.7109375" style="1" customWidth="1"/>
    <col min="14607" max="14607" width="21.421875" style="1" bestFit="1" customWidth="1"/>
    <col min="14608" max="14608" width="22.28125" style="1" bestFit="1" customWidth="1"/>
    <col min="14609" max="14848" width="9.140625" style="1" customWidth="1"/>
    <col min="14849" max="14849" width="4.28125" style="1" customWidth="1"/>
    <col min="14850" max="14850" width="9.8515625" style="1" customWidth="1"/>
    <col min="14851" max="14851" width="55.421875" style="1" bestFit="1" customWidth="1"/>
    <col min="14852" max="14852" width="12.8515625" style="1" customWidth="1"/>
    <col min="14853" max="14853" width="14.8515625" style="1" customWidth="1"/>
    <col min="14854" max="14854" width="14.28125" style="1" customWidth="1"/>
    <col min="14855" max="14855" width="20.7109375" style="1" customWidth="1"/>
    <col min="14856" max="14856" width="21.00390625" style="1" customWidth="1"/>
    <col min="14857" max="14858" width="21.28125" style="1" customWidth="1"/>
    <col min="14859" max="14860" width="22.421875" style="1" bestFit="1" customWidth="1"/>
    <col min="14861" max="14861" width="22.28125" style="1" bestFit="1" customWidth="1"/>
    <col min="14862" max="14862" width="16.7109375" style="1" customWidth="1"/>
    <col min="14863" max="14863" width="21.421875" style="1" bestFit="1" customWidth="1"/>
    <col min="14864" max="14864" width="22.28125" style="1" bestFit="1" customWidth="1"/>
    <col min="14865" max="15104" width="9.140625" style="1" customWidth="1"/>
    <col min="15105" max="15105" width="4.28125" style="1" customWidth="1"/>
    <col min="15106" max="15106" width="9.8515625" style="1" customWidth="1"/>
    <col min="15107" max="15107" width="55.421875" style="1" bestFit="1" customWidth="1"/>
    <col min="15108" max="15108" width="12.8515625" style="1" customWidth="1"/>
    <col min="15109" max="15109" width="14.8515625" style="1" customWidth="1"/>
    <col min="15110" max="15110" width="14.28125" style="1" customWidth="1"/>
    <col min="15111" max="15111" width="20.7109375" style="1" customWidth="1"/>
    <col min="15112" max="15112" width="21.00390625" style="1" customWidth="1"/>
    <col min="15113" max="15114" width="21.28125" style="1" customWidth="1"/>
    <col min="15115" max="15116" width="22.421875" style="1" bestFit="1" customWidth="1"/>
    <col min="15117" max="15117" width="22.28125" style="1" bestFit="1" customWidth="1"/>
    <col min="15118" max="15118" width="16.7109375" style="1" customWidth="1"/>
    <col min="15119" max="15119" width="21.421875" style="1" bestFit="1" customWidth="1"/>
    <col min="15120" max="15120" width="22.28125" style="1" bestFit="1" customWidth="1"/>
    <col min="15121" max="15360" width="9.140625" style="1" customWidth="1"/>
    <col min="15361" max="15361" width="4.28125" style="1" customWidth="1"/>
    <col min="15362" max="15362" width="9.8515625" style="1" customWidth="1"/>
    <col min="15363" max="15363" width="55.421875" style="1" bestFit="1" customWidth="1"/>
    <col min="15364" max="15364" width="12.8515625" style="1" customWidth="1"/>
    <col min="15365" max="15365" width="14.8515625" style="1" customWidth="1"/>
    <col min="15366" max="15366" width="14.28125" style="1" customWidth="1"/>
    <col min="15367" max="15367" width="20.7109375" style="1" customWidth="1"/>
    <col min="15368" max="15368" width="21.00390625" style="1" customWidth="1"/>
    <col min="15369" max="15370" width="21.28125" style="1" customWidth="1"/>
    <col min="15371" max="15372" width="22.421875" style="1" bestFit="1" customWidth="1"/>
    <col min="15373" max="15373" width="22.28125" style="1" bestFit="1" customWidth="1"/>
    <col min="15374" max="15374" width="16.7109375" style="1" customWidth="1"/>
    <col min="15375" max="15375" width="21.421875" style="1" bestFit="1" customWidth="1"/>
    <col min="15376" max="15376" width="22.28125" style="1" bestFit="1" customWidth="1"/>
    <col min="15377" max="15616" width="9.140625" style="1" customWidth="1"/>
    <col min="15617" max="15617" width="4.28125" style="1" customWidth="1"/>
    <col min="15618" max="15618" width="9.8515625" style="1" customWidth="1"/>
    <col min="15619" max="15619" width="55.421875" style="1" bestFit="1" customWidth="1"/>
    <col min="15620" max="15620" width="12.8515625" style="1" customWidth="1"/>
    <col min="15621" max="15621" width="14.8515625" style="1" customWidth="1"/>
    <col min="15622" max="15622" width="14.28125" style="1" customWidth="1"/>
    <col min="15623" max="15623" width="20.7109375" style="1" customWidth="1"/>
    <col min="15624" max="15624" width="21.00390625" style="1" customWidth="1"/>
    <col min="15625" max="15626" width="21.28125" style="1" customWidth="1"/>
    <col min="15627" max="15628" width="22.421875" style="1" bestFit="1" customWidth="1"/>
    <col min="15629" max="15629" width="22.28125" style="1" bestFit="1" customWidth="1"/>
    <col min="15630" max="15630" width="16.7109375" style="1" customWidth="1"/>
    <col min="15631" max="15631" width="21.421875" style="1" bestFit="1" customWidth="1"/>
    <col min="15632" max="15632" width="22.28125" style="1" bestFit="1" customWidth="1"/>
    <col min="15633" max="15872" width="9.140625" style="1" customWidth="1"/>
    <col min="15873" max="15873" width="4.28125" style="1" customWidth="1"/>
    <col min="15874" max="15874" width="9.8515625" style="1" customWidth="1"/>
    <col min="15875" max="15875" width="55.421875" style="1" bestFit="1" customWidth="1"/>
    <col min="15876" max="15876" width="12.8515625" style="1" customWidth="1"/>
    <col min="15877" max="15877" width="14.8515625" style="1" customWidth="1"/>
    <col min="15878" max="15878" width="14.28125" style="1" customWidth="1"/>
    <col min="15879" max="15879" width="20.7109375" style="1" customWidth="1"/>
    <col min="15880" max="15880" width="21.00390625" style="1" customWidth="1"/>
    <col min="15881" max="15882" width="21.28125" style="1" customWidth="1"/>
    <col min="15883" max="15884" width="22.421875" style="1" bestFit="1" customWidth="1"/>
    <col min="15885" max="15885" width="22.28125" style="1" bestFit="1" customWidth="1"/>
    <col min="15886" max="15886" width="16.7109375" style="1" customWidth="1"/>
    <col min="15887" max="15887" width="21.421875" style="1" bestFit="1" customWidth="1"/>
    <col min="15888" max="15888" width="22.28125" style="1" bestFit="1" customWidth="1"/>
    <col min="15889" max="16128" width="9.140625" style="1" customWidth="1"/>
    <col min="16129" max="16129" width="4.28125" style="1" customWidth="1"/>
    <col min="16130" max="16130" width="9.8515625" style="1" customWidth="1"/>
    <col min="16131" max="16131" width="55.421875" style="1" bestFit="1" customWidth="1"/>
    <col min="16132" max="16132" width="12.8515625" style="1" customWidth="1"/>
    <col min="16133" max="16133" width="14.8515625" style="1" customWidth="1"/>
    <col min="16134" max="16134" width="14.28125" style="1" customWidth="1"/>
    <col min="16135" max="16135" width="20.7109375" style="1" customWidth="1"/>
    <col min="16136" max="16136" width="21.00390625" style="1" customWidth="1"/>
    <col min="16137" max="16138" width="21.28125" style="1" customWidth="1"/>
    <col min="16139" max="16140" width="22.421875" style="1" bestFit="1" customWidth="1"/>
    <col min="16141" max="16141" width="22.28125" style="1" bestFit="1" customWidth="1"/>
    <col min="16142" max="16142" width="16.7109375" style="1" customWidth="1"/>
    <col min="16143" max="16143" width="21.421875" style="1" bestFit="1" customWidth="1"/>
    <col min="16144" max="16144" width="22.28125" style="1" bestFit="1" customWidth="1"/>
    <col min="16145" max="16384" width="9.140625" style="1" customWidth="1"/>
  </cols>
  <sheetData>
    <row r="6" ht="13.9" customHeight="1"/>
    <row r="7" spans="10:12" ht="15.75">
      <c r="J7" s="5"/>
      <c r="K7" s="5"/>
      <c r="L7" s="5"/>
    </row>
    <row r="8" spans="8:13" ht="15.75">
      <c r="H8" s="6"/>
      <c r="I8" s="6"/>
      <c r="J8" s="7"/>
      <c r="K8" s="7"/>
      <c r="L8" s="7"/>
      <c r="M8" s="7"/>
    </row>
    <row r="9" spans="2:15" ht="15" customHeight="1">
      <c r="B9" s="8"/>
      <c r="C9" s="9"/>
      <c r="D9" s="38" t="s">
        <v>0</v>
      </c>
      <c r="E9" s="38"/>
      <c r="F9" s="38"/>
      <c r="G9" s="38"/>
      <c r="H9" s="38"/>
      <c r="I9" s="38"/>
      <c r="J9" s="38"/>
      <c r="K9" s="38"/>
      <c r="L9" s="38"/>
      <c r="M9" s="9"/>
      <c r="N9" s="9"/>
      <c r="O9" s="9"/>
    </row>
    <row r="10" ht="15.75"/>
    <row r="11" spans="12:15" ht="15" customHeight="1" thickBot="1">
      <c r="L11" s="39" t="s">
        <v>124</v>
      </c>
      <c r="M11" s="39"/>
      <c r="N11" s="39"/>
      <c r="O11" s="39"/>
    </row>
    <row r="12" spans="1:15" ht="14.45" customHeight="1">
      <c r="A12" s="40" t="s">
        <v>1</v>
      </c>
      <c r="B12" s="42" t="s">
        <v>2</v>
      </c>
      <c r="C12" s="42" t="s">
        <v>3</v>
      </c>
      <c r="D12" s="42" t="s">
        <v>4</v>
      </c>
      <c r="E12" s="42"/>
      <c r="F12" s="42"/>
      <c r="G12" s="44" t="s">
        <v>120</v>
      </c>
      <c r="H12" s="44"/>
      <c r="I12" s="44"/>
      <c r="J12" s="44"/>
      <c r="K12" s="44"/>
      <c r="L12" s="44"/>
      <c r="M12" s="44"/>
      <c r="N12" s="46" t="s">
        <v>115</v>
      </c>
      <c r="O12" s="47"/>
    </row>
    <row r="13" spans="1:16" s="8" customFormat="1" ht="15.75" customHeight="1">
      <c r="A13" s="41"/>
      <c r="B13" s="43"/>
      <c r="C13" s="43"/>
      <c r="D13" s="43"/>
      <c r="E13" s="43"/>
      <c r="F13" s="43"/>
      <c r="G13" s="45"/>
      <c r="H13" s="45"/>
      <c r="I13" s="45"/>
      <c r="J13" s="45"/>
      <c r="K13" s="45"/>
      <c r="L13" s="45"/>
      <c r="M13" s="45"/>
      <c r="N13" s="33"/>
      <c r="O13" s="34"/>
      <c r="P13" s="10"/>
    </row>
    <row r="14" spans="1:16" s="8" customFormat="1" ht="33.75" customHeight="1">
      <c r="A14" s="41"/>
      <c r="B14" s="43"/>
      <c r="C14" s="43"/>
      <c r="D14" s="43"/>
      <c r="E14" s="43"/>
      <c r="F14" s="43"/>
      <c r="G14" s="50" t="s">
        <v>5</v>
      </c>
      <c r="H14" s="51"/>
      <c r="I14" s="51"/>
      <c r="J14" s="45" t="s">
        <v>103</v>
      </c>
      <c r="K14" s="45"/>
      <c r="L14" s="45"/>
      <c r="M14" s="45" t="s">
        <v>6</v>
      </c>
      <c r="N14" s="33" t="s">
        <v>7</v>
      </c>
      <c r="O14" s="34" t="s">
        <v>8</v>
      </c>
      <c r="P14" s="10"/>
    </row>
    <row r="15" spans="1:16" s="8" customFormat="1" ht="47.25">
      <c r="A15" s="41"/>
      <c r="B15" s="43"/>
      <c r="C15" s="43"/>
      <c r="D15" s="25" t="s">
        <v>9</v>
      </c>
      <c r="E15" s="25" t="s">
        <v>10</v>
      </c>
      <c r="F15" s="25" t="s">
        <v>11</v>
      </c>
      <c r="G15" s="26" t="s">
        <v>121</v>
      </c>
      <c r="H15" s="11" t="s">
        <v>102</v>
      </c>
      <c r="I15" s="26" t="s">
        <v>122</v>
      </c>
      <c r="J15" s="26" t="s">
        <v>104</v>
      </c>
      <c r="K15" s="26" t="s">
        <v>102</v>
      </c>
      <c r="L15" s="32" t="s">
        <v>123</v>
      </c>
      <c r="M15" s="45"/>
      <c r="N15" s="33"/>
      <c r="O15" s="35"/>
      <c r="P15" s="10"/>
    </row>
    <row r="16" spans="1:15" ht="15">
      <c r="A16" s="27">
        <v>1</v>
      </c>
      <c r="B16" s="12" t="s">
        <v>75</v>
      </c>
      <c r="C16" s="13" t="s">
        <v>107</v>
      </c>
      <c r="D16" s="14" t="s">
        <v>14</v>
      </c>
      <c r="E16" s="15"/>
      <c r="F16" s="15" t="s">
        <v>14</v>
      </c>
      <c r="G16" s="16">
        <f>VLOOKUP(B16,'[1]Brokers'!$B$7:$M$61,7,0)</f>
        <v>32615168244.309998</v>
      </c>
      <c r="H16" s="16">
        <f>VLOOKUP(B16,'[2]Brokers'!$B$9:$AC$69,28,0)</f>
        <v>0</v>
      </c>
      <c r="I16" s="16">
        <f>VLOOKUP(B16,'[1]Brokers'!$B$7:$M$61,12,0)</f>
        <v>0</v>
      </c>
      <c r="J16" s="16">
        <f>VLOOKUP(B16,'[3]Brokers'!$B$9:$M$69,12,0)</f>
        <v>0</v>
      </c>
      <c r="K16" s="16">
        <v>0</v>
      </c>
      <c r="L16" s="16">
        <f>VLOOKUP(B16,'[4]Brokers'!$B$12:$R$62,17,0)</f>
        <v>0</v>
      </c>
      <c r="M16" s="24">
        <f aca="true" t="shared" si="0" ref="M16:M47">L16+I16+J16+H16+G16+K16</f>
        <v>32615168244.309998</v>
      </c>
      <c r="N16" s="24">
        <f aca="true" t="shared" si="1" ref="N16:N47">M16</f>
        <v>32615168244.309998</v>
      </c>
      <c r="O16" s="28">
        <f aca="true" t="shared" si="2" ref="O16:O47">N16/$N$68</f>
        <v>0.3870103349484799</v>
      </c>
    </row>
    <row r="17" spans="1:15" ht="15">
      <c r="A17" s="27">
        <f>+A16+1</f>
        <v>2</v>
      </c>
      <c r="B17" s="12" t="s">
        <v>27</v>
      </c>
      <c r="C17" s="13" t="s">
        <v>28</v>
      </c>
      <c r="D17" s="14" t="s">
        <v>14</v>
      </c>
      <c r="E17" s="15" t="s">
        <v>14</v>
      </c>
      <c r="F17" s="15" t="s">
        <v>14</v>
      </c>
      <c r="G17" s="16">
        <f>VLOOKUP(B17,'[1]Brokers'!$B$7:$M$61,7,0)</f>
        <v>25974154325.09</v>
      </c>
      <c r="H17" s="16">
        <f>VLOOKUP(B17,'[2]Brokers'!$B$9:$AC$69,28,0)</f>
        <v>0</v>
      </c>
      <c r="I17" s="16">
        <f>VLOOKUP(B17,'[1]Brokers'!$B$7:$M$61,12,0)</f>
        <v>4283600</v>
      </c>
      <c r="J17" s="16">
        <f>VLOOKUP(B17,'[3]Brokers'!$B$9:$M$69,12,0)</f>
        <v>0</v>
      </c>
      <c r="K17" s="16">
        <v>0</v>
      </c>
      <c r="L17" s="16">
        <f>VLOOKUP(B17,'[4]Brokers'!$B$12:$R$62,17,0)</f>
        <v>0</v>
      </c>
      <c r="M17" s="24">
        <f t="shared" si="0"/>
        <v>25978437925.09</v>
      </c>
      <c r="N17" s="24">
        <f t="shared" si="1"/>
        <v>25978437925.09</v>
      </c>
      <c r="O17" s="28">
        <f t="shared" si="2"/>
        <v>0.308259147630838</v>
      </c>
    </row>
    <row r="18" spans="1:15" ht="15">
      <c r="A18" s="27">
        <f aca="true" t="shared" si="3" ref="A18:A67">+A17+1</f>
        <v>3</v>
      </c>
      <c r="B18" s="12" t="s">
        <v>19</v>
      </c>
      <c r="C18" s="13" t="s">
        <v>20</v>
      </c>
      <c r="D18" s="14" t="s">
        <v>14</v>
      </c>
      <c r="E18" s="15" t="s">
        <v>14</v>
      </c>
      <c r="F18" s="15" t="s">
        <v>14</v>
      </c>
      <c r="G18" s="16">
        <f>VLOOKUP(B18,'[1]Brokers'!$B$7:$M$61,7,0)</f>
        <v>2977729247.98</v>
      </c>
      <c r="H18" s="16">
        <f>VLOOKUP(B18,'[2]Brokers'!$B$9:$AC$69,28,0)</f>
        <v>0</v>
      </c>
      <c r="I18" s="16">
        <f>VLOOKUP(B18,'[1]Brokers'!$B$7:$M$61,12,0)</f>
        <v>5702867662.5</v>
      </c>
      <c r="J18" s="16">
        <f>VLOOKUP(B18,'[3]Brokers'!$B$9:$M$69,12,0)</f>
        <v>0</v>
      </c>
      <c r="K18" s="16">
        <v>0</v>
      </c>
      <c r="L18" s="16">
        <f>VLOOKUP(B18,'[4]Brokers'!$B$12:$R$62,17,0)</f>
        <v>0</v>
      </c>
      <c r="M18" s="24">
        <f t="shared" si="0"/>
        <v>8680596910.48</v>
      </c>
      <c r="N18" s="24">
        <f t="shared" si="1"/>
        <v>8680596910.48</v>
      </c>
      <c r="O18" s="28">
        <f t="shared" si="2"/>
        <v>0.10300362986671686</v>
      </c>
    </row>
    <row r="19" spans="1:15" ht="15">
      <c r="A19" s="27">
        <f t="shared" si="3"/>
        <v>4</v>
      </c>
      <c r="B19" s="12" t="s">
        <v>12</v>
      </c>
      <c r="C19" s="13" t="s">
        <v>13</v>
      </c>
      <c r="D19" s="14" t="s">
        <v>14</v>
      </c>
      <c r="E19" s="15" t="s">
        <v>14</v>
      </c>
      <c r="F19" s="15" t="s">
        <v>14</v>
      </c>
      <c r="G19" s="16">
        <f>VLOOKUP(B19,'[1]Brokers'!$B$7:$M$61,7,0)</f>
        <v>3468534904.24</v>
      </c>
      <c r="H19" s="16">
        <f>VLOOKUP(B19,'[2]Brokers'!$B$9:$AC$69,28,0)</f>
        <v>0</v>
      </c>
      <c r="I19" s="16">
        <f>VLOOKUP(B19,'[1]Brokers'!$B$7:$M$61,12,0)</f>
        <v>60317714.5</v>
      </c>
      <c r="J19" s="16">
        <f>VLOOKUP(B19,'[3]Brokers'!$B$9:$M$69,12,0)</f>
        <v>0</v>
      </c>
      <c r="K19" s="16">
        <v>0</v>
      </c>
      <c r="L19" s="16">
        <f>VLOOKUP(B19,'[4]Brokers'!$B$12:$R$62,17,0)</f>
        <v>0</v>
      </c>
      <c r="M19" s="24">
        <f t="shared" si="0"/>
        <v>3528852618.74</v>
      </c>
      <c r="N19" s="24">
        <f t="shared" si="1"/>
        <v>3528852618.74</v>
      </c>
      <c r="O19" s="28">
        <f t="shared" si="2"/>
        <v>0.041873229772489265</v>
      </c>
    </row>
    <row r="20" spans="1:15" ht="15">
      <c r="A20" s="27">
        <f t="shared" si="3"/>
        <v>5</v>
      </c>
      <c r="B20" s="12" t="s">
        <v>31</v>
      </c>
      <c r="C20" s="13" t="s">
        <v>32</v>
      </c>
      <c r="D20" s="14" t="s">
        <v>14</v>
      </c>
      <c r="E20" s="15"/>
      <c r="F20" s="15"/>
      <c r="G20" s="16">
        <f>VLOOKUP(B20,'[1]Brokers'!$B$7:$M$61,7,0)</f>
        <v>2893438970.8</v>
      </c>
      <c r="H20" s="16">
        <f>VLOOKUP(B20,'[2]Brokers'!$B$9:$AC$69,28,0)</f>
        <v>0</v>
      </c>
      <c r="I20" s="16">
        <f>VLOOKUP(B20,'[1]Brokers'!$B$7:$M$61,12,0)</f>
        <v>0</v>
      </c>
      <c r="J20" s="16">
        <f>VLOOKUP(B20,'[3]Brokers'!$B$9:$M$69,12,0)</f>
        <v>0</v>
      </c>
      <c r="K20" s="16">
        <v>0</v>
      </c>
      <c r="L20" s="16">
        <f>VLOOKUP(B20,'[4]Brokers'!$B$12:$R$62,17,0)</f>
        <v>0</v>
      </c>
      <c r="M20" s="24">
        <f t="shared" si="0"/>
        <v>2893438970.8</v>
      </c>
      <c r="N20" s="24">
        <f t="shared" si="1"/>
        <v>2893438970.8</v>
      </c>
      <c r="O20" s="28">
        <f t="shared" si="2"/>
        <v>0.03433343580674769</v>
      </c>
    </row>
    <row r="21" spans="1:15" ht="15">
      <c r="A21" s="27">
        <f t="shared" si="3"/>
        <v>6</v>
      </c>
      <c r="B21" s="12" t="s">
        <v>90</v>
      </c>
      <c r="C21" s="13" t="s">
        <v>91</v>
      </c>
      <c r="D21" s="14" t="s">
        <v>14</v>
      </c>
      <c r="E21" s="15"/>
      <c r="F21" s="15"/>
      <c r="G21" s="16">
        <f>VLOOKUP(B21,'[1]Brokers'!$B$7:$M$61,7,0)</f>
        <v>1923534003.1499999</v>
      </c>
      <c r="H21" s="16">
        <f>VLOOKUP(B21,'[2]Brokers'!$B$9:$AC$69,28,0)</f>
        <v>0</v>
      </c>
      <c r="I21" s="16">
        <f>VLOOKUP(B21,'[1]Brokers'!$B$7:$M$61,12,0)</f>
        <v>0</v>
      </c>
      <c r="J21" s="16">
        <f>VLOOKUP(B21,'[3]Brokers'!$B$9:$M$69,12,0)</f>
        <v>0</v>
      </c>
      <c r="K21" s="16">
        <v>0</v>
      </c>
      <c r="L21" s="16">
        <f>VLOOKUP(B21,'[4]Brokers'!$B$12:$R$62,17,0)</f>
        <v>0</v>
      </c>
      <c r="M21" s="24">
        <f t="shared" si="0"/>
        <v>1923534003.1499999</v>
      </c>
      <c r="N21" s="24">
        <f t="shared" si="1"/>
        <v>1923534003.1499999</v>
      </c>
      <c r="O21" s="28">
        <f t="shared" si="2"/>
        <v>0.022824580675702748</v>
      </c>
    </row>
    <row r="22" spans="1:15" ht="15">
      <c r="A22" s="27">
        <f t="shared" si="3"/>
        <v>7</v>
      </c>
      <c r="B22" s="12" t="s">
        <v>109</v>
      </c>
      <c r="C22" s="13" t="s">
        <v>110</v>
      </c>
      <c r="D22" s="14" t="s">
        <v>14</v>
      </c>
      <c r="E22" s="14" t="s">
        <v>14</v>
      </c>
      <c r="F22" s="14"/>
      <c r="G22" s="16">
        <f>VLOOKUP(B22,'[1]Brokers'!$B$7:$M$61,7,0)</f>
        <v>212509576.2</v>
      </c>
      <c r="H22" s="16">
        <f>VLOOKUP(B22,'[2]Brokers'!$B$9:$AC$69,28,0)</f>
        <v>0</v>
      </c>
      <c r="I22" s="16">
        <f>VLOOKUP(B22,'[1]Brokers'!$B$7:$M$61,12,0)</f>
        <v>1588800000</v>
      </c>
      <c r="J22" s="16">
        <f>VLOOKUP(B22,'[3]Brokers'!$B$9:$M$69,12,0)</f>
        <v>0</v>
      </c>
      <c r="K22" s="16">
        <v>0</v>
      </c>
      <c r="L22" s="16">
        <f>VLOOKUP(B22,'[4]Brokers'!$B$12:$R$62,17,0)</f>
        <v>0</v>
      </c>
      <c r="M22" s="24">
        <f t="shared" si="0"/>
        <v>1801309576.2</v>
      </c>
      <c r="N22" s="24">
        <f t="shared" si="1"/>
        <v>1801309576.2</v>
      </c>
      <c r="O22" s="28">
        <f t="shared" si="2"/>
        <v>0.02137427031524469</v>
      </c>
    </row>
    <row r="23" spans="1:15" ht="15">
      <c r="A23" s="27">
        <f t="shared" si="3"/>
        <v>8</v>
      </c>
      <c r="B23" s="12" t="s">
        <v>24</v>
      </c>
      <c r="C23" s="13" t="s">
        <v>126</v>
      </c>
      <c r="D23" s="14" t="s">
        <v>14</v>
      </c>
      <c r="E23" s="15" t="s">
        <v>14</v>
      </c>
      <c r="F23" s="15"/>
      <c r="G23" s="16">
        <f>VLOOKUP(B23,'[1]Brokers'!$B$7:$M$61,7,0)</f>
        <v>949216779.07</v>
      </c>
      <c r="H23" s="16">
        <f>VLOOKUP(B23,'[2]Brokers'!$B$9:$AC$69,28,0)</f>
        <v>0</v>
      </c>
      <c r="I23" s="16">
        <f>VLOOKUP(B23,'[1]Brokers'!$B$7:$M$61,12,0)</f>
        <v>0</v>
      </c>
      <c r="J23" s="16">
        <f>VLOOKUP(B23,'[3]Brokers'!$B$9:$M$69,12,0)</f>
        <v>0</v>
      </c>
      <c r="K23" s="16">
        <v>0</v>
      </c>
      <c r="L23" s="16">
        <f>VLOOKUP(B23,'[4]Brokers'!$B$12:$R$62,17,0)</f>
        <v>0</v>
      </c>
      <c r="M23" s="24">
        <f t="shared" si="0"/>
        <v>949216779.07</v>
      </c>
      <c r="N23" s="24">
        <f t="shared" si="1"/>
        <v>949216779.07</v>
      </c>
      <c r="O23" s="28">
        <f t="shared" si="2"/>
        <v>0.011263369879156965</v>
      </c>
    </row>
    <row r="24" spans="1:15" ht="15">
      <c r="A24" s="27">
        <f t="shared" si="3"/>
        <v>9</v>
      </c>
      <c r="B24" s="12" t="s">
        <v>57</v>
      </c>
      <c r="C24" s="13" t="s">
        <v>58</v>
      </c>
      <c r="D24" s="14" t="s">
        <v>14</v>
      </c>
      <c r="E24" s="15"/>
      <c r="F24" s="15"/>
      <c r="G24" s="16">
        <f>VLOOKUP(B24,'[1]Brokers'!$B$7:$M$61,7,0)</f>
        <v>856992233.0799999</v>
      </c>
      <c r="H24" s="16">
        <f>VLOOKUP(B24,'[2]Brokers'!$B$9:$AC$69,28,0)</f>
        <v>0</v>
      </c>
      <c r="I24" s="16">
        <f>VLOOKUP(B24,'[1]Brokers'!$B$7:$M$61,12,0)</f>
        <v>0</v>
      </c>
      <c r="J24" s="16">
        <f>VLOOKUP(B24,'[3]Brokers'!$B$9:$M$69,12,0)</f>
        <v>0</v>
      </c>
      <c r="K24" s="16">
        <v>0</v>
      </c>
      <c r="L24" s="16">
        <f>VLOOKUP(B24,'[4]Brokers'!$B$12:$R$62,17,0)</f>
        <v>0</v>
      </c>
      <c r="M24" s="24">
        <f t="shared" si="0"/>
        <v>856992233.0799999</v>
      </c>
      <c r="N24" s="24">
        <f t="shared" si="1"/>
        <v>856992233.0799999</v>
      </c>
      <c r="O24" s="28">
        <f t="shared" si="2"/>
        <v>0.010169036955079893</v>
      </c>
    </row>
    <row r="25" spans="1:16" s="23" customFormat="1" ht="15">
      <c r="A25" s="27">
        <f t="shared" si="3"/>
        <v>10</v>
      </c>
      <c r="B25" s="12" t="s">
        <v>23</v>
      </c>
      <c r="C25" s="13" t="s">
        <v>125</v>
      </c>
      <c r="D25" s="14" t="s">
        <v>14</v>
      </c>
      <c r="E25" s="15" t="s">
        <v>14</v>
      </c>
      <c r="F25" s="15"/>
      <c r="G25" s="16">
        <f>VLOOKUP(B25,'[1]Brokers'!$B$7:$M$61,7,0)</f>
        <v>568965442.36</v>
      </c>
      <c r="H25" s="16">
        <f>VLOOKUP(B25,'[2]Brokers'!$B$9:$AC$69,28,0)</f>
        <v>0</v>
      </c>
      <c r="I25" s="16">
        <f>VLOOKUP(B25,'[1]Brokers'!$B$7:$M$61,12,0)</f>
        <v>265379650</v>
      </c>
      <c r="J25" s="16">
        <f>VLOOKUP(B25,'[3]Brokers'!$B$9:$M$69,12,0)</f>
        <v>0</v>
      </c>
      <c r="K25" s="16">
        <v>0</v>
      </c>
      <c r="L25" s="16">
        <f>VLOOKUP(B25,'[4]Brokers'!$B$12:$R$62,17,0)</f>
        <v>0</v>
      </c>
      <c r="M25" s="24">
        <f t="shared" si="0"/>
        <v>834345092.36</v>
      </c>
      <c r="N25" s="24">
        <f t="shared" si="1"/>
        <v>834345092.36</v>
      </c>
      <c r="O25" s="28">
        <f t="shared" si="2"/>
        <v>0.009900306852263343</v>
      </c>
      <c r="P25" s="10"/>
    </row>
    <row r="26" spans="1:15" ht="15">
      <c r="A26" s="27">
        <f t="shared" si="3"/>
        <v>11</v>
      </c>
      <c r="B26" s="12" t="s">
        <v>21</v>
      </c>
      <c r="C26" s="13" t="s">
        <v>22</v>
      </c>
      <c r="D26" s="14" t="s">
        <v>14</v>
      </c>
      <c r="E26" s="15" t="s">
        <v>14</v>
      </c>
      <c r="F26" s="15" t="s">
        <v>14</v>
      </c>
      <c r="G26" s="16">
        <f>VLOOKUP(B26,'[1]Brokers'!$B$7:$M$61,7,0)</f>
        <v>602320698.19</v>
      </c>
      <c r="H26" s="16">
        <f>VLOOKUP(B26,'[2]Brokers'!$B$9:$AC$69,28,0)</f>
        <v>0</v>
      </c>
      <c r="I26" s="16">
        <f>VLOOKUP(B26,'[1]Brokers'!$B$7:$M$61,12,0)</f>
        <v>56130052</v>
      </c>
      <c r="J26" s="16">
        <f>VLOOKUP(B26,'[3]Brokers'!$B$9:$M$69,12,0)</f>
        <v>0</v>
      </c>
      <c r="K26" s="16">
        <v>0</v>
      </c>
      <c r="L26" s="16">
        <f>VLOOKUP(B26,'[4]Brokers'!$B$12:$R$62,17,0)</f>
        <v>0</v>
      </c>
      <c r="M26" s="24">
        <f t="shared" si="0"/>
        <v>658450750.19</v>
      </c>
      <c r="N26" s="24">
        <f t="shared" si="1"/>
        <v>658450750.19</v>
      </c>
      <c r="O26" s="28">
        <f t="shared" si="2"/>
        <v>0.007813151337110354</v>
      </c>
    </row>
    <row r="27" spans="1:15" ht="15">
      <c r="A27" s="27">
        <f t="shared" si="3"/>
        <v>12</v>
      </c>
      <c r="B27" s="12" t="s">
        <v>39</v>
      </c>
      <c r="C27" s="13" t="s">
        <v>40</v>
      </c>
      <c r="D27" s="14" t="s">
        <v>14</v>
      </c>
      <c r="E27" s="14"/>
      <c r="F27" s="15"/>
      <c r="G27" s="16">
        <f>VLOOKUP(B27,'[1]Brokers'!$B$7:$M$61,7,0)</f>
        <v>593689111.89</v>
      </c>
      <c r="H27" s="16">
        <f>VLOOKUP(B27,'[2]Brokers'!$B$9:$AC$69,28,0)</f>
        <v>0</v>
      </c>
      <c r="I27" s="16">
        <f>VLOOKUP(B27,'[1]Brokers'!$B$7:$M$61,12,0)</f>
        <v>0</v>
      </c>
      <c r="J27" s="16">
        <f>VLOOKUP(B27,'[3]Brokers'!$B$9:$M$69,12,0)</f>
        <v>0</v>
      </c>
      <c r="K27" s="16">
        <v>0</v>
      </c>
      <c r="L27" s="16">
        <f>VLOOKUP(B27,'[4]Brokers'!$B$12:$R$62,17,0)</f>
        <v>0</v>
      </c>
      <c r="M27" s="24">
        <f t="shared" si="0"/>
        <v>593689111.89</v>
      </c>
      <c r="N27" s="24">
        <f t="shared" si="1"/>
        <v>593689111.89</v>
      </c>
      <c r="O27" s="28">
        <f t="shared" si="2"/>
        <v>0.007044692221935688</v>
      </c>
    </row>
    <row r="28" spans="1:15" ht="15">
      <c r="A28" s="27">
        <f t="shared" si="3"/>
        <v>13</v>
      </c>
      <c r="B28" s="12" t="s">
        <v>78</v>
      </c>
      <c r="C28" s="13" t="s">
        <v>79</v>
      </c>
      <c r="D28" s="14" t="s">
        <v>14</v>
      </c>
      <c r="E28" s="15"/>
      <c r="F28" s="15"/>
      <c r="G28" s="16">
        <f>VLOOKUP(B28,'[1]Brokers'!$B$7:$M$61,7,0)</f>
        <v>578704276</v>
      </c>
      <c r="H28" s="16">
        <f>VLOOKUP(B28,'[2]Brokers'!$B$9:$AC$69,28,0)</f>
        <v>0</v>
      </c>
      <c r="I28" s="16">
        <f>VLOOKUP(B28,'[1]Brokers'!$B$7:$M$61,12,0)</f>
        <v>0</v>
      </c>
      <c r="J28" s="16">
        <f>VLOOKUP(B28,'[3]Brokers'!$B$9:$M$69,12,0)</f>
        <v>0</v>
      </c>
      <c r="K28" s="16">
        <v>0</v>
      </c>
      <c r="L28" s="16">
        <f>VLOOKUP(B28,'[4]Brokers'!$B$12:$R$62,17,0)</f>
        <v>0</v>
      </c>
      <c r="M28" s="24">
        <f t="shared" si="0"/>
        <v>578704276</v>
      </c>
      <c r="N28" s="24">
        <f t="shared" si="1"/>
        <v>578704276</v>
      </c>
      <c r="O28" s="28">
        <f t="shared" si="2"/>
        <v>0.0068668827342305725</v>
      </c>
    </row>
    <row r="29" spans="1:15" ht="15">
      <c r="A29" s="27">
        <f t="shared" si="3"/>
        <v>14</v>
      </c>
      <c r="B29" s="12" t="s">
        <v>25</v>
      </c>
      <c r="C29" s="13" t="s">
        <v>26</v>
      </c>
      <c r="D29" s="14" t="s">
        <v>14</v>
      </c>
      <c r="E29" s="15" t="s">
        <v>14</v>
      </c>
      <c r="F29" s="15" t="s">
        <v>14</v>
      </c>
      <c r="G29" s="16">
        <f>VLOOKUP(B29,'[1]Brokers'!$B$7:$M$61,7,0)</f>
        <v>516334491.47</v>
      </c>
      <c r="H29" s="16">
        <f>VLOOKUP(B29,'[2]Brokers'!$B$9:$AC$69,28,0)</f>
        <v>0</v>
      </c>
      <c r="I29" s="16">
        <f>VLOOKUP(B29,'[1]Brokers'!$B$7:$M$61,12,0)</f>
        <v>499950</v>
      </c>
      <c r="J29" s="16">
        <f>VLOOKUP(B29,'[3]Brokers'!$B$9:$M$69,12,0)</f>
        <v>0</v>
      </c>
      <c r="K29" s="16">
        <v>0</v>
      </c>
      <c r="L29" s="16">
        <f>VLOOKUP(B29,'[4]Brokers'!$B$12:$R$62,17,0)</f>
        <v>0</v>
      </c>
      <c r="M29" s="24">
        <f t="shared" si="0"/>
        <v>516834441.47</v>
      </c>
      <c r="N29" s="24">
        <f t="shared" si="1"/>
        <v>516834441.47</v>
      </c>
      <c r="O29" s="28">
        <f t="shared" si="2"/>
        <v>0.0061327376516327045</v>
      </c>
    </row>
    <row r="30" spans="1:15" ht="15">
      <c r="A30" s="27">
        <f t="shared" si="3"/>
        <v>15</v>
      </c>
      <c r="B30" s="12" t="s">
        <v>117</v>
      </c>
      <c r="C30" s="13" t="s">
        <v>118</v>
      </c>
      <c r="D30" s="14" t="s">
        <v>14</v>
      </c>
      <c r="E30" s="15"/>
      <c r="F30" s="14" t="s">
        <v>14</v>
      </c>
      <c r="G30" s="16">
        <f>VLOOKUP(B30,'[1]Brokers'!$B$7:$M$61,7,0)</f>
        <v>156564494.1</v>
      </c>
      <c r="H30" s="16">
        <f>VLOOKUP(B30,'[2]Brokers'!$B$9:$AC$69,28,0)</f>
        <v>0</v>
      </c>
      <c r="I30" s="16">
        <f>VLOOKUP(B30,'[1]Brokers'!$B$7:$M$61,12,0)</f>
        <v>253581600</v>
      </c>
      <c r="J30" s="16">
        <f>VLOOKUP(B30,'[3]Brokers'!$B$9:$M$69,12,0)</f>
        <v>0</v>
      </c>
      <c r="K30" s="24">
        <v>0</v>
      </c>
      <c r="L30" s="16">
        <f>VLOOKUP(B30,'[4]Brokers'!$B$12:$R$62,17,0)</f>
        <v>0</v>
      </c>
      <c r="M30" s="24">
        <f t="shared" si="0"/>
        <v>410146094.1</v>
      </c>
      <c r="N30" s="24">
        <f t="shared" si="1"/>
        <v>410146094.1</v>
      </c>
      <c r="O30" s="28">
        <f t="shared" si="2"/>
        <v>0.004866777815354172</v>
      </c>
    </row>
    <row r="31" spans="1:15" ht="15">
      <c r="A31" s="27">
        <f t="shared" si="3"/>
        <v>16</v>
      </c>
      <c r="B31" s="12" t="s">
        <v>35</v>
      </c>
      <c r="C31" s="13" t="s">
        <v>36</v>
      </c>
      <c r="D31" s="14" t="s">
        <v>14</v>
      </c>
      <c r="E31" s="15" t="s">
        <v>14</v>
      </c>
      <c r="F31" s="15" t="s">
        <v>14</v>
      </c>
      <c r="G31" s="16">
        <f>VLOOKUP(B31,'[1]Brokers'!$B$7:$M$61,7,0)</f>
        <v>241295986.72</v>
      </c>
      <c r="H31" s="16">
        <f>VLOOKUP(B31,'[2]Brokers'!$B$9:$AC$69,28,0)</f>
        <v>0</v>
      </c>
      <c r="I31" s="16">
        <f>VLOOKUP(B31,'[1]Brokers'!$B$7:$M$61,12,0)</f>
        <v>0</v>
      </c>
      <c r="J31" s="16">
        <f>VLOOKUP(B31,'[3]Brokers'!$B$9:$M$69,12,0)</f>
        <v>0</v>
      </c>
      <c r="K31" s="16">
        <v>0</v>
      </c>
      <c r="L31" s="16">
        <f>VLOOKUP(B31,'[4]Brokers'!$B$12:$R$62,17,0)</f>
        <v>0</v>
      </c>
      <c r="M31" s="24">
        <f t="shared" si="0"/>
        <v>241295986.72</v>
      </c>
      <c r="N31" s="24">
        <f t="shared" si="1"/>
        <v>241295986.72</v>
      </c>
      <c r="O31" s="28">
        <f t="shared" si="2"/>
        <v>0.0028632089199332224</v>
      </c>
    </row>
    <row r="32" spans="1:15" ht="15">
      <c r="A32" s="27">
        <f t="shared" si="3"/>
        <v>17</v>
      </c>
      <c r="B32" s="12" t="s">
        <v>15</v>
      </c>
      <c r="C32" s="13" t="s">
        <v>16</v>
      </c>
      <c r="D32" s="14" t="s">
        <v>14</v>
      </c>
      <c r="E32" s="15"/>
      <c r="F32" s="15" t="s">
        <v>14</v>
      </c>
      <c r="G32" s="16">
        <f>VLOOKUP(B32,'[1]Brokers'!$B$7:$M$61,7,0)</f>
        <v>207492025.87</v>
      </c>
      <c r="H32" s="16">
        <f>VLOOKUP(B32,'[2]Brokers'!$B$9:$AC$69,28,0)</f>
        <v>0</v>
      </c>
      <c r="I32" s="16">
        <f>VLOOKUP(B32,'[1]Brokers'!$B$7:$M$61,12,0)</f>
        <v>0</v>
      </c>
      <c r="J32" s="16">
        <f>VLOOKUP(B32,'[3]Brokers'!$B$9:$M$69,12,0)</f>
        <v>0</v>
      </c>
      <c r="K32" s="16">
        <v>0</v>
      </c>
      <c r="L32" s="16">
        <f>VLOOKUP(B32,'[4]Brokers'!$B$12:$R$62,17,0)</f>
        <v>0</v>
      </c>
      <c r="M32" s="24">
        <f t="shared" si="0"/>
        <v>207492025.87</v>
      </c>
      <c r="N32" s="24">
        <f t="shared" si="1"/>
        <v>207492025.87</v>
      </c>
      <c r="O32" s="28">
        <f t="shared" si="2"/>
        <v>0.0024620924175393966</v>
      </c>
    </row>
    <row r="33" spans="1:15" ht="15">
      <c r="A33" s="27">
        <f t="shared" si="3"/>
        <v>18</v>
      </c>
      <c r="B33" s="12" t="s">
        <v>80</v>
      </c>
      <c r="C33" s="13" t="s">
        <v>81</v>
      </c>
      <c r="D33" s="14" t="s">
        <v>14</v>
      </c>
      <c r="E33" s="15" t="s">
        <v>14</v>
      </c>
      <c r="F33" s="15"/>
      <c r="G33" s="16">
        <f>VLOOKUP(B33,'[1]Brokers'!$B$7:$M$61,7,0)</f>
        <v>169657505.72</v>
      </c>
      <c r="H33" s="16">
        <f>VLOOKUP(B33,'[2]Brokers'!$B$9:$AC$69,28,0)</f>
        <v>0</v>
      </c>
      <c r="I33" s="16">
        <f>VLOOKUP(B33,'[1]Brokers'!$B$7:$M$61,12,0)</f>
        <v>0</v>
      </c>
      <c r="J33" s="16">
        <f>VLOOKUP(B33,'[3]Brokers'!$B$9:$M$69,12,0)</f>
        <v>0</v>
      </c>
      <c r="K33" s="16">
        <v>0</v>
      </c>
      <c r="L33" s="16">
        <f>VLOOKUP(B33,'[4]Brokers'!$B$12:$R$62,17,0)</f>
        <v>0</v>
      </c>
      <c r="M33" s="24">
        <f t="shared" si="0"/>
        <v>169657505.72</v>
      </c>
      <c r="N33" s="24">
        <f t="shared" si="1"/>
        <v>169657505.72</v>
      </c>
      <c r="O33" s="28">
        <f t="shared" si="2"/>
        <v>0.002013149453143651</v>
      </c>
    </row>
    <row r="34" spans="1:15" ht="15">
      <c r="A34" s="27">
        <f t="shared" si="3"/>
        <v>19</v>
      </c>
      <c r="B34" s="12" t="s">
        <v>29</v>
      </c>
      <c r="C34" s="13" t="s">
        <v>30</v>
      </c>
      <c r="D34" s="14" t="s">
        <v>14</v>
      </c>
      <c r="E34" s="15" t="s">
        <v>14</v>
      </c>
      <c r="F34" s="15"/>
      <c r="G34" s="16">
        <f>VLOOKUP(B34,'[1]Brokers'!$B$7:$M$61,7,0)</f>
        <v>130288354.72</v>
      </c>
      <c r="H34" s="16">
        <f>VLOOKUP(B34,'[2]Brokers'!$B$9:$AC$69,28,0)</f>
        <v>0</v>
      </c>
      <c r="I34" s="16">
        <f>VLOOKUP(B34,'[1]Brokers'!$B$7:$M$61,12,0)</f>
        <v>0</v>
      </c>
      <c r="J34" s="16">
        <f>VLOOKUP(B34,'[3]Brokers'!$B$9:$M$69,12,0)</f>
        <v>0</v>
      </c>
      <c r="K34" s="16">
        <v>0</v>
      </c>
      <c r="L34" s="16">
        <f>VLOOKUP(B34,'[4]Brokers'!$B$12:$R$62,17,0)</f>
        <v>0</v>
      </c>
      <c r="M34" s="24">
        <f t="shared" si="0"/>
        <v>130288354.72</v>
      </c>
      <c r="N34" s="24">
        <f t="shared" si="1"/>
        <v>130288354.72</v>
      </c>
      <c r="O34" s="28">
        <f t="shared" si="2"/>
        <v>0.0015459966179653323</v>
      </c>
    </row>
    <row r="35" spans="1:15" ht="15">
      <c r="A35" s="27">
        <f t="shared" si="3"/>
        <v>20</v>
      </c>
      <c r="B35" s="12" t="s">
        <v>73</v>
      </c>
      <c r="C35" s="13" t="s">
        <v>74</v>
      </c>
      <c r="D35" s="14" t="s">
        <v>14</v>
      </c>
      <c r="E35" s="15"/>
      <c r="F35" s="15"/>
      <c r="G35" s="16">
        <f>VLOOKUP(B35,'[1]Brokers'!$B$7:$M$61,7,0)</f>
        <v>101138022.22</v>
      </c>
      <c r="H35" s="16">
        <f>VLOOKUP(B35,'[2]Brokers'!$B$9:$AC$69,28,0)</f>
        <v>0</v>
      </c>
      <c r="I35" s="16">
        <f>VLOOKUP(B35,'[1]Brokers'!$B$7:$M$61,12,0)</f>
        <v>0</v>
      </c>
      <c r="J35" s="16">
        <f>VLOOKUP(B35,'[3]Brokers'!$B$9:$M$69,12,0)</f>
        <v>0</v>
      </c>
      <c r="K35" s="16">
        <v>0</v>
      </c>
      <c r="L35" s="16">
        <f>VLOOKUP(B35,'[4]Brokers'!$B$12:$R$62,17,0)</f>
        <v>0</v>
      </c>
      <c r="M35" s="24">
        <f t="shared" si="0"/>
        <v>101138022.22</v>
      </c>
      <c r="N35" s="24">
        <f t="shared" si="1"/>
        <v>101138022.22</v>
      </c>
      <c r="O35" s="28">
        <f t="shared" si="2"/>
        <v>0.001200099891013672</v>
      </c>
    </row>
    <row r="36" spans="1:15" ht="15">
      <c r="A36" s="27">
        <f t="shared" si="3"/>
        <v>21</v>
      </c>
      <c r="B36" s="12" t="s">
        <v>88</v>
      </c>
      <c r="C36" s="13" t="s">
        <v>89</v>
      </c>
      <c r="D36" s="14" t="s">
        <v>14</v>
      </c>
      <c r="E36" s="15" t="s">
        <v>14</v>
      </c>
      <c r="F36" s="15" t="s">
        <v>14</v>
      </c>
      <c r="G36" s="16">
        <f>VLOOKUP(B36,'[1]Brokers'!$B$7:$M$61,7,0)</f>
        <v>89890352.68</v>
      </c>
      <c r="H36" s="16">
        <f>VLOOKUP(B36,'[2]Brokers'!$B$9:$AC$69,28,0)</f>
        <v>0</v>
      </c>
      <c r="I36" s="16">
        <f>VLOOKUP(B36,'[1]Brokers'!$B$7:$M$61,12,0)</f>
        <v>0</v>
      </c>
      <c r="J36" s="16">
        <f>VLOOKUP(B36,'[3]Brokers'!$B$9:$M$69,12,0)</f>
        <v>0</v>
      </c>
      <c r="K36" s="16">
        <v>0</v>
      </c>
      <c r="L36" s="16">
        <f>VLOOKUP(B36,'[4]Brokers'!$B$12:$R$62,17,0)</f>
        <v>0</v>
      </c>
      <c r="M36" s="24">
        <f t="shared" si="0"/>
        <v>89890352.68</v>
      </c>
      <c r="N36" s="24">
        <f t="shared" si="1"/>
        <v>89890352.68</v>
      </c>
      <c r="O36" s="28">
        <f t="shared" si="2"/>
        <v>0.0010666354758232146</v>
      </c>
    </row>
    <row r="37" spans="1:15" ht="15">
      <c r="A37" s="27">
        <f t="shared" si="3"/>
        <v>22</v>
      </c>
      <c r="B37" s="12" t="s">
        <v>33</v>
      </c>
      <c r="C37" s="13" t="s">
        <v>34</v>
      </c>
      <c r="D37" s="14" t="s">
        <v>14</v>
      </c>
      <c r="E37" s="15"/>
      <c r="F37" s="15"/>
      <c r="G37" s="16">
        <f>VLOOKUP(B37,'[1]Brokers'!$B$7:$M$61,7,0)</f>
        <v>75363306.39</v>
      </c>
      <c r="H37" s="16">
        <f>VLOOKUP(B37,'[2]Brokers'!$B$9:$AC$69,28,0)</f>
        <v>0</v>
      </c>
      <c r="I37" s="16">
        <f>VLOOKUP(B37,'[1]Brokers'!$B$7:$M$61,12,0)</f>
        <v>0</v>
      </c>
      <c r="J37" s="16">
        <f>VLOOKUP(B37,'[3]Brokers'!$B$9:$M$69,12,0)</f>
        <v>0</v>
      </c>
      <c r="K37" s="16">
        <v>0</v>
      </c>
      <c r="L37" s="16">
        <f>VLOOKUP(B37,'[4]Brokers'!$B$12:$R$62,17,0)</f>
        <v>0</v>
      </c>
      <c r="M37" s="24">
        <f t="shared" si="0"/>
        <v>75363306.39</v>
      </c>
      <c r="N37" s="24">
        <f t="shared" si="1"/>
        <v>75363306.39</v>
      </c>
      <c r="O37" s="28">
        <f t="shared" si="2"/>
        <v>0.0008942581019463896</v>
      </c>
    </row>
    <row r="38" spans="1:15" ht="15">
      <c r="A38" s="27">
        <f t="shared" si="3"/>
        <v>23</v>
      </c>
      <c r="B38" s="12" t="s">
        <v>43</v>
      </c>
      <c r="C38" s="13" t="s">
        <v>44</v>
      </c>
      <c r="D38" s="14" t="s">
        <v>14</v>
      </c>
      <c r="E38" s="15"/>
      <c r="F38" s="15"/>
      <c r="G38" s="16">
        <f>VLOOKUP(B38,'[1]Brokers'!$B$7:$M$61,7,0)</f>
        <v>72932510.75</v>
      </c>
      <c r="H38" s="16">
        <f>VLOOKUP(B38,'[2]Brokers'!$B$9:$AC$69,28,0)</f>
        <v>0</v>
      </c>
      <c r="I38" s="16">
        <f>VLOOKUP(B38,'[1]Brokers'!$B$7:$M$61,12,0)</f>
        <v>0</v>
      </c>
      <c r="J38" s="16">
        <f>VLOOKUP(B38,'[3]Brokers'!$B$9:$M$69,12,0)</f>
        <v>0</v>
      </c>
      <c r="K38" s="16">
        <v>0</v>
      </c>
      <c r="L38" s="16">
        <f>VLOOKUP(B38,'[4]Brokers'!$B$12:$R$62,17,0)</f>
        <v>0</v>
      </c>
      <c r="M38" s="24">
        <f t="shared" si="0"/>
        <v>72932510.75</v>
      </c>
      <c r="N38" s="24">
        <f t="shared" si="1"/>
        <v>72932510.75</v>
      </c>
      <c r="O38" s="28">
        <f t="shared" si="2"/>
        <v>0.0008654143741513681</v>
      </c>
    </row>
    <row r="39" spans="1:16" ht="15">
      <c r="A39" s="27">
        <f t="shared" si="3"/>
        <v>24</v>
      </c>
      <c r="B39" s="12" t="s">
        <v>45</v>
      </c>
      <c r="C39" s="13" t="s">
        <v>46</v>
      </c>
      <c r="D39" s="14" t="s">
        <v>14</v>
      </c>
      <c r="E39" s="15"/>
      <c r="F39" s="15"/>
      <c r="G39" s="16">
        <f>VLOOKUP(B39,'[1]Brokers'!$B$7:$M$61,7,0)</f>
        <v>51889908.58</v>
      </c>
      <c r="H39" s="16">
        <f>VLOOKUP(B39,'[2]Brokers'!$B$9:$AC$69,28,0)</f>
        <v>0</v>
      </c>
      <c r="I39" s="16">
        <f>VLOOKUP(B39,'[1]Brokers'!$B$7:$M$61,12,0)</f>
        <v>0</v>
      </c>
      <c r="J39" s="16">
        <f>VLOOKUP(B39,'[3]Brokers'!$B$9:$M$69,12,0)</f>
        <v>0</v>
      </c>
      <c r="K39" s="16">
        <v>0</v>
      </c>
      <c r="L39" s="16">
        <f>VLOOKUP(B39,'[4]Brokers'!$B$12:$R$62,17,0)</f>
        <v>0</v>
      </c>
      <c r="M39" s="24">
        <f t="shared" si="0"/>
        <v>51889908.58</v>
      </c>
      <c r="N39" s="24">
        <f t="shared" si="1"/>
        <v>51889908.58</v>
      </c>
      <c r="O39" s="28">
        <f t="shared" si="2"/>
        <v>0.000615723664203243</v>
      </c>
      <c r="P39" s="1"/>
    </row>
    <row r="40" spans="1:15" ht="15">
      <c r="A40" s="27">
        <f t="shared" si="3"/>
        <v>25</v>
      </c>
      <c r="B40" s="12" t="s">
        <v>41</v>
      </c>
      <c r="C40" s="13" t="s">
        <v>42</v>
      </c>
      <c r="D40" s="14" t="s">
        <v>14</v>
      </c>
      <c r="E40" s="15" t="s">
        <v>14</v>
      </c>
      <c r="F40" s="15"/>
      <c r="G40" s="16">
        <f>VLOOKUP(B40,'[1]Brokers'!$B$7:$M$61,7,0)</f>
        <v>42360735</v>
      </c>
      <c r="H40" s="16">
        <f>VLOOKUP(B40,'[2]Brokers'!$B$9:$AC$69,28,0)</f>
        <v>0</v>
      </c>
      <c r="I40" s="16">
        <f>VLOOKUP(B40,'[1]Brokers'!$B$7:$M$61,12,0)</f>
        <v>0</v>
      </c>
      <c r="J40" s="16">
        <f>VLOOKUP(B40,'[3]Brokers'!$B$9:$M$69,12,0)</f>
        <v>0</v>
      </c>
      <c r="K40" s="16">
        <v>0</v>
      </c>
      <c r="L40" s="16">
        <f>VLOOKUP(B40,'[4]Brokers'!$B$12:$R$62,17,0)</f>
        <v>0</v>
      </c>
      <c r="M40" s="24">
        <f t="shared" si="0"/>
        <v>42360735</v>
      </c>
      <c r="N40" s="24">
        <f t="shared" si="1"/>
        <v>42360735</v>
      </c>
      <c r="O40" s="28">
        <f t="shared" si="2"/>
        <v>0.0005026508561357454</v>
      </c>
    </row>
    <row r="41" spans="1:15" ht="15">
      <c r="A41" s="27">
        <f t="shared" si="3"/>
        <v>26</v>
      </c>
      <c r="B41" s="12" t="s">
        <v>82</v>
      </c>
      <c r="C41" s="13" t="s">
        <v>83</v>
      </c>
      <c r="D41" s="14" t="s">
        <v>14</v>
      </c>
      <c r="E41" s="15"/>
      <c r="F41" s="15"/>
      <c r="G41" s="16">
        <f>VLOOKUP(B41,'[1]Brokers'!$B$7:$M$61,7,0)</f>
        <v>40863391.51</v>
      </c>
      <c r="H41" s="16">
        <f>VLOOKUP(B41,'[2]Brokers'!$B$9:$AC$69,28,0)</f>
        <v>0</v>
      </c>
      <c r="I41" s="16">
        <f>VLOOKUP(B41,'[1]Brokers'!$B$7:$M$61,12,0)</f>
        <v>0</v>
      </c>
      <c r="J41" s="16">
        <f>VLOOKUP(B41,'[3]Brokers'!$B$9:$M$69,12,0)</f>
        <v>0</v>
      </c>
      <c r="K41" s="16">
        <v>0</v>
      </c>
      <c r="L41" s="16">
        <f>VLOOKUP(B41,'[4]Brokers'!$B$12:$R$62,17,0)</f>
        <v>0</v>
      </c>
      <c r="M41" s="24">
        <f t="shared" si="0"/>
        <v>40863391.51</v>
      </c>
      <c r="N41" s="24">
        <f t="shared" si="1"/>
        <v>40863391.51</v>
      </c>
      <c r="O41" s="28">
        <f t="shared" si="2"/>
        <v>0.00048488343573622247</v>
      </c>
    </row>
    <row r="42" spans="1:15" ht="15">
      <c r="A42" s="27">
        <f t="shared" si="3"/>
        <v>27</v>
      </c>
      <c r="B42" s="12" t="s">
        <v>92</v>
      </c>
      <c r="C42" s="13" t="s">
        <v>93</v>
      </c>
      <c r="D42" s="14" t="s">
        <v>14</v>
      </c>
      <c r="E42" s="15" t="s">
        <v>14</v>
      </c>
      <c r="F42" s="15" t="s">
        <v>14</v>
      </c>
      <c r="G42" s="16">
        <f>VLOOKUP(B42,'[1]Brokers'!$B$7:$M$61,7,0)</f>
        <v>32015160</v>
      </c>
      <c r="H42" s="16">
        <f>VLOOKUP(B42,'[2]Brokers'!$B$9:$AC$69,28,0)</f>
        <v>0</v>
      </c>
      <c r="I42" s="16">
        <f>VLOOKUP(B42,'[1]Brokers'!$B$7:$M$61,12,0)</f>
        <v>0</v>
      </c>
      <c r="J42" s="16">
        <f>VLOOKUP(B42,'[3]Brokers'!$B$9:$M$69,12,0)</f>
        <v>0</v>
      </c>
      <c r="K42" s="16">
        <v>0</v>
      </c>
      <c r="L42" s="16">
        <f>VLOOKUP(B42,'[4]Brokers'!$B$12:$R$62,17,0)</f>
        <v>0</v>
      </c>
      <c r="M42" s="24">
        <f t="shared" si="0"/>
        <v>32015160</v>
      </c>
      <c r="N42" s="24">
        <f t="shared" si="1"/>
        <v>32015160</v>
      </c>
      <c r="O42" s="28">
        <f t="shared" si="2"/>
        <v>0.00037989066014371256</v>
      </c>
    </row>
    <row r="43" spans="1:15" ht="15">
      <c r="A43" s="27">
        <f t="shared" si="3"/>
        <v>28</v>
      </c>
      <c r="B43" s="12" t="s">
        <v>67</v>
      </c>
      <c r="C43" s="13" t="s">
        <v>68</v>
      </c>
      <c r="D43" s="14" t="s">
        <v>14</v>
      </c>
      <c r="E43" s="15"/>
      <c r="F43" s="15"/>
      <c r="G43" s="16">
        <f>VLOOKUP(B43,'[1]Brokers'!$B$7:$M$61,7,0)</f>
        <v>29687596</v>
      </c>
      <c r="H43" s="16">
        <f>VLOOKUP(B43,'[2]Brokers'!$B$9:$AC$69,28,0)</f>
        <v>0</v>
      </c>
      <c r="I43" s="16">
        <f>VLOOKUP(B43,'[1]Brokers'!$B$7:$M$61,12,0)</f>
        <v>0</v>
      </c>
      <c r="J43" s="16">
        <f>VLOOKUP(B43,'[3]Brokers'!$B$9:$M$69,12,0)</f>
        <v>0</v>
      </c>
      <c r="K43" s="16">
        <v>0</v>
      </c>
      <c r="L43" s="16">
        <f>VLOOKUP(B43,'[4]Brokers'!$B$12:$R$62,17,0)</f>
        <v>0</v>
      </c>
      <c r="M43" s="24">
        <f t="shared" si="0"/>
        <v>29687596</v>
      </c>
      <c r="N43" s="24">
        <f t="shared" si="1"/>
        <v>29687596</v>
      </c>
      <c r="O43" s="28">
        <f t="shared" si="2"/>
        <v>0.0003522718750279505</v>
      </c>
    </row>
    <row r="44" spans="1:15" ht="15">
      <c r="A44" s="27">
        <f t="shared" si="3"/>
        <v>29</v>
      </c>
      <c r="B44" s="12" t="s">
        <v>17</v>
      </c>
      <c r="C44" s="13" t="s">
        <v>18</v>
      </c>
      <c r="D44" s="14" t="s">
        <v>14</v>
      </c>
      <c r="E44" s="15"/>
      <c r="F44" s="15" t="s">
        <v>14</v>
      </c>
      <c r="G44" s="16">
        <f>VLOOKUP(B44,'[1]Brokers'!$B$7:$M$61,7,0)</f>
        <v>23488381.130000003</v>
      </c>
      <c r="H44" s="16">
        <f>VLOOKUP(B44,'[2]Brokers'!$B$9:$AC$69,28,0)</f>
        <v>0</v>
      </c>
      <c r="I44" s="16">
        <f>VLOOKUP(B44,'[1]Brokers'!$B$7:$M$61,12,0)</f>
        <v>0</v>
      </c>
      <c r="J44" s="16">
        <f>VLOOKUP(B44,'[3]Brokers'!$B$9:$M$69,12,0)</f>
        <v>0</v>
      </c>
      <c r="K44" s="16">
        <v>0</v>
      </c>
      <c r="L44" s="16">
        <f>VLOOKUP(B44,'[4]Brokers'!$B$12:$R$62,17,0)</f>
        <v>0</v>
      </c>
      <c r="M44" s="24">
        <f t="shared" si="0"/>
        <v>23488381.130000003</v>
      </c>
      <c r="N44" s="24">
        <f t="shared" si="1"/>
        <v>23488381.130000003</v>
      </c>
      <c r="O44" s="28">
        <f t="shared" si="2"/>
        <v>0.0002787122292433592</v>
      </c>
    </row>
    <row r="45" spans="1:15" ht="15">
      <c r="A45" s="27">
        <f t="shared" si="3"/>
        <v>30</v>
      </c>
      <c r="B45" s="12" t="s">
        <v>55</v>
      </c>
      <c r="C45" s="13" t="s">
        <v>56</v>
      </c>
      <c r="D45" s="14" t="s">
        <v>14</v>
      </c>
      <c r="E45" s="15" t="s">
        <v>14</v>
      </c>
      <c r="F45" s="15"/>
      <c r="G45" s="16">
        <f>VLOOKUP(B45,'[1]Brokers'!$B$7:$M$61,7,0)</f>
        <v>23391296.22</v>
      </c>
      <c r="H45" s="16">
        <f>VLOOKUP(B45,'[2]Brokers'!$B$9:$AC$69,28,0)</f>
        <v>0</v>
      </c>
      <c r="I45" s="16">
        <f>VLOOKUP(B45,'[1]Brokers'!$B$7:$M$61,12,0)</f>
        <v>0</v>
      </c>
      <c r="J45" s="16">
        <f>VLOOKUP(B45,'[3]Brokers'!$B$9:$M$69,12,0)</f>
        <v>0</v>
      </c>
      <c r="K45" s="16">
        <v>0</v>
      </c>
      <c r="L45" s="16">
        <f>VLOOKUP(B45,'[4]Brokers'!$B$12:$R$62,17,0)</f>
        <v>0</v>
      </c>
      <c r="M45" s="24">
        <f t="shared" si="0"/>
        <v>23391296.22</v>
      </c>
      <c r="N45" s="24">
        <f t="shared" si="1"/>
        <v>23391296.22</v>
      </c>
      <c r="O45" s="28">
        <f t="shared" si="2"/>
        <v>0.0002775602234264307</v>
      </c>
    </row>
    <row r="46" spans="1:15" ht="15">
      <c r="A46" s="27">
        <f t="shared" si="3"/>
        <v>31</v>
      </c>
      <c r="B46" s="12" t="s">
        <v>53</v>
      </c>
      <c r="C46" s="13" t="s">
        <v>54</v>
      </c>
      <c r="D46" s="14" t="s">
        <v>14</v>
      </c>
      <c r="E46" s="15"/>
      <c r="F46" s="15"/>
      <c r="G46" s="16">
        <f>VLOOKUP(B46,'[1]Brokers'!$B$7:$M$61,7,0)</f>
        <v>23211000</v>
      </c>
      <c r="H46" s="16">
        <f>VLOOKUP(B46,'[2]Brokers'!$B$9:$AC$69,28,0)</f>
        <v>0</v>
      </c>
      <c r="I46" s="16">
        <f>VLOOKUP(B46,'[1]Brokers'!$B$7:$M$61,12,0)</f>
        <v>0</v>
      </c>
      <c r="J46" s="16">
        <f>VLOOKUP(B46,'[3]Brokers'!$B$9:$M$69,12,0)</f>
        <v>0</v>
      </c>
      <c r="K46" s="16">
        <v>0</v>
      </c>
      <c r="L46" s="16">
        <f>VLOOKUP(B46,'[4]Brokers'!$B$12:$R$62,17,0)</f>
        <v>0</v>
      </c>
      <c r="M46" s="24">
        <f t="shared" si="0"/>
        <v>23211000</v>
      </c>
      <c r="N46" s="24">
        <f t="shared" si="1"/>
        <v>23211000</v>
      </c>
      <c r="O46" s="28">
        <f t="shared" si="2"/>
        <v>0.0002754208353978463</v>
      </c>
    </row>
    <row r="47" spans="1:15" ht="15">
      <c r="A47" s="27">
        <f t="shared" si="3"/>
        <v>32</v>
      </c>
      <c r="B47" s="12" t="s">
        <v>116</v>
      </c>
      <c r="C47" s="13" t="s">
        <v>114</v>
      </c>
      <c r="D47" s="14" t="s">
        <v>14</v>
      </c>
      <c r="E47" s="15"/>
      <c r="F47" s="15"/>
      <c r="G47" s="16">
        <f>VLOOKUP(B47,'[1]Brokers'!$B$7:$M$61,7,0)</f>
        <v>17042239.2</v>
      </c>
      <c r="H47" s="16">
        <f>VLOOKUP(B47,'[2]Brokers'!$B$9:$AC$69,28,0)</f>
        <v>0</v>
      </c>
      <c r="I47" s="16">
        <f>VLOOKUP(B47,'[1]Brokers'!$B$7:$M$61,12,0)</f>
        <v>0</v>
      </c>
      <c r="J47" s="16">
        <f>VLOOKUP(B47,'[3]Brokers'!$B$9:$M$69,12,0)</f>
        <v>0</v>
      </c>
      <c r="K47" s="16">
        <v>0</v>
      </c>
      <c r="L47" s="16">
        <f>VLOOKUP(B47,'[4]Brokers'!$B$12:$R$62,17,0)</f>
        <v>0</v>
      </c>
      <c r="M47" s="24">
        <f t="shared" si="0"/>
        <v>17042239.2</v>
      </c>
      <c r="N47" s="24">
        <f t="shared" si="1"/>
        <v>17042239.2</v>
      </c>
      <c r="O47" s="28">
        <f t="shared" si="2"/>
        <v>0.00020222255643935735</v>
      </c>
    </row>
    <row r="48" spans="1:15" ht="15">
      <c r="A48" s="27">
        <f t="shared" si="3"/>
        <v>33</v>
      </c>
      <c r="B48" s="12" t="s">
        <v>63</v>
      </c>
      <c r="C48" s="13" t="s">
        <v>64</v>
      </c>
      <c r="D48" s="14" t="s">
        <v>14</v>
      </c>
      <c r="E48" s="15"/>
      <c r="F48" s="15"/>
      <c r="G48" s="16">
        <f>VLOOKUP(B48,'[1]Brokers'!$B$7:$M$61,7,0)</f>
        <v>14084206.309999999</v>
      </c>
      <c r="H48" s="16">
        <f>VLOOKUP(B48,'[2]Brokers'!$B$9:$AC$69,28,0)</f>
        <v>0</v>
      </c>
      <c r="I48" s="16">
        <f>VLOOKUP(B48,'[1]Brokers'!$B$7:$M$61,12,0)</f>
        <v>0</v>
      </c>
      <c r="J48" s="16">
        <f>VLOOKUP(B48,'[3]Brokers'!$B$9:$M$69,12,0)</f>
        <v>0</v>
      </c>
      <c r="K48" s="16">
        <v>0</v>
      </c>
      <c r="L48" s="16">
        <f>VLOOKUP(B48,'[4]Brokers'!$B$9:$R$62,17,0)</f>
        <v>0</v>
      </c>
      <c r="M48" s="24">
        <f aca="true" t="shared" si="4" ref="M48:M79">L48+I48+J48+H48+G48+K48</f>
        <v>14084206.309999999</v>
      </c>
      <c r="N48" s="24">
        <f aca="true" t="shared" si="5" ref="N48:N79">M48</f>
        <v>14084206.309999999</v>
      </c>
      <c r="O48" s="28">
        <f aca="true" t="shared" si="6" ref="O48:O79">N48/$N$68</f>
        <v>0.00016712265166584023</v>
      </c>
    </row>
    <row r="49" spans="1:15" ht="15">
      <c r="A49" s="27">
        <f t="shared" si="3"/>
        <v>34</v>
      </c>
      <c r="B49" s="12" t="s">
        <v>69</v>
      </c>
      <c r="C49" s="13" t="s">
        <v>70</v>
      </c>
      <c r="D49" s="14" t="s">
        <v>14</v>
      </c>
      <c r="E49" s="15"/>
      <c r="F49" s="15"/>
      <c r="G49" s="16">
        <f>VLOOKUP(B49,'[1]Brokers'!$B$7:$M$61,7,0)</f>
        <v>12187243.42</v>
      </c>
      <c r="H49" s="16">
        <f>VLOOKUP(B49,'[2]Brokers'!$B$9:$AC$69,28,0)</f>
        <v>0</v>
      </c>
      <c r="I49" s="16">
        <f>VLOOKUP(B49,'[1]Brokers'!$B$7:$M$61,12,0)</f>
        <v>0</v>
      </c>
      <c r="J49" s="16">
        <f>VLOOKUP(B49,'[3]Brokers'!$B$9:$M$69,12,0)</f>
        <v>0</v>
      </c>
      <c r="K49" s="16">
        <v>0</v>
      </c>
      <c r="L49" s="16">
        <f>VLOOKUP(B49,'[4]Brokers'!$B$12:$R$62,17,0)</f>
        <v>0</v>
      </c>
      <c r="M49" s="24">
        <f t="shared" si="4"/>
        <v>12187243.42</v>
      </c>
      <c r="N49" s="24">
        <f t="shared" si="5"/>
        <v>12187243.42</v>
      </c>
      <c r="O49" s="28">
        <f t="shared" si="6"/>
        <v>0.00014461336279924627</v>
      </c>
    </row>
    <row r="50" spans="1:15" ht="15">
      <c r="A50" s="27">
        <f t="shared" si="3"/>
        <v>35</v>
      </c>
      <c r="B50" s="12" t="s">
        <v>86</v>
      </c>
      <c r="C50" s="13" t="s">
        <v>87</v>
      </c>
      <c r="D50" s="14" t="s">
        <v>14</v>
      </c>
      <c r="E50" s="15"/>
      <c r="F50" s="15"/>
      <c r="G50" s="16">
        <f>VLOOKUP(B50,'[1]Brokers'!$B$7:$M$61,7,0)</f>
        <v>11912721</v>
      </c>
      <c r="H50" s="16">
        <f>VLOOKUP(B50,'[2]Brokers'!$B$9:$AC$69,28,0)</f>
        <v>0</v>
      </c>
      <c r="I50" s="16">
        <f>VLOOKUP(B50,'[1]Brokers'!$B$7:$M$61,12,0)</f>
        <v>0</v>
      </c>
      <c r="J50" s="16">
        <f>VLOOKUP(B50,'[3]Brokers'!$B$9:$M$69,12,0)</f>
        <v>0</v>
      </c>
      <c r="K50" s="16">
        <v>0</v>
      </c>
      <c r="L50" s="16">
        <f>VLOOKUP(B50,'[4]Brokers'!$B$12:$R$62,17,0)</f>
        <v>0</v>
      </c>
      <c r="M50" s="24">
        <f t="shared" si="4"/>
        <v>11912721</v>
      </c>
      <c r="N50" s="24">
        <f t="shared" si="5"/>
        <v>11912721</v>
      </c>
      <c r="O50" s="28">
        <f t="shared" si="6"/>
        <v>0.0001413558902969052</v>
      </c>
    </row>
    <row r="51" spans="1:15" ht="15">
      <c r="A51" s="27">
        <f t="shared" si="3"/>
        <v>36</v>
      </c>
      <c r="B51" s="12" t="s">
        <v>51</v>
      </c>
      <c r="C51" s="13" t="s">
        <v>52</v>
      </c>
      <c r="D51" s="14" t="s">
        <v>14</v>
      </c>
      <c r="E51" s="15"/>
      <c r="F51" s="15"/>
      <c r="G51" s="16">
        <f>VLOOKUP(B51,'[1]Brokers'!$B$7:$M$61,7,0)</f>
        <v>10301254.1</v>
      </c>
      <c r="H51" s="16">
        <f>VLOOKUP(B51,'[2]Brokers'!$B$9:$AC$69,28,0)</f>
        <v>0</v>
      </c>
      <c r="I51" s="16">
        <f>VLOOKUP(B51,'[1]Brokers'!$B$7:$M$61,12,0)</f>
        <v>0</v>
      </c>
      <c r="J51" s="16">
        <f>VLOOKUP(B51,'[3]Brokers'!$B$9:$M$69,12,0)</f>
        <v>0</v>
      </c>
      <c r="K51" s="16">
        <v>0</v>
      </c>
      <c r="L51" s="16">
        <f>VLOOKUP(B51,'[4]Brokers'!$B$12:$R$62,17,0)</f>
        <v>0</v>
      </c>
      <c r="M51" s="24">
        <f t="shared" si="4"/>
        <v>10301254.1</v>
      </c>
      <c r="N51" s="24">
        <f t="shared" si="5"/>
        <v>10301254.1</v>
      </c>
      <c r="O51" s="28">
        <f t="shared" si="6"/>
        <v>0.00012223428589321826</v>
      </c>
    </row>
    <row r="52" spans="1:15" ht="15">
      <c r="A52" s="27">
        <f t="shared" si="3"/>
        <v>37</v>
      </c>
      <c r="B52" s="12" t="s">
        <v>65</v>
      </c>
      <c r="C52" s="13" t="s">
        <v>66</v>
      </c>
      <c r="D52" s="14" t="s">
        <v>14</v>
      </c>
      <c r="E52" s="15"/>
      <c r="F52" s="15"/>
      <c r="G52" s="16">
        <f>VLOOKUP(B52,'[1]Brokers'!$B$7:$M$61,7,0)</f>
        <v>9745592</v>
      </c>
      <c r="H52" s="16">
        <f>VLOOKUP(B52,'[2]Brokers'!$B$9:$AC$69,28,0)</f>
        <v>0</v>
      </c>
      <c r="I52" s="16">
        <f>VLOOKUP(B52,'[1]Brokers'!$B$7:$M$61,12,0)</f>
        <v>0</v>
      </c>
      <c r="J52" s="16">
        <f>VLOOKUP(B52,'[3]Brokers'!$B$9:$M$69,12,0)</f>
        <v>0</v>
      </c>
      <c r="K52" s="16">
        <v>0</v>
      </c>
      <c r="L52" s="16">
        <f>VLOOKUP(B52,'[4]Brokers'!$B$12:$R$62,17,0)</f>
        <v>0</v>
      </c>
      <c r="M52" s="24">
        <f t="shared" si="4"/>
        <v>9745592</v>
      </c>
      <c r="N52" s="24">
        <f t="shared" si="5"/>
        <v>9745592</v>
      </c>
      <c r="O52" s="28">
        <f t="shared" si="6"/>
        <v>0.0001156408207352793</v>
      </c>
    </row>
    <row r="53" spans="1:15" ht="15">
      <c r="A53" s="27">
        <f t="shared" si="3"/>
        <v>38</v>
      </c>
      <c r="B53" s="12" t="s">
        <v>37</v>
      </c>
      <c r="C53" s="13" t="s">
        <v>38</v>
      </c>
      <c r="D53" s="14" t="s">
        <v>14</v>
      </c>
      <c r="E53" s="15"/>
      <c r="F53" s="15"/>
      <c r="G53" s="16">
        <f>VLOOKUP(B53,'[1]Brokers'!$B$7:$M$61,7,0)</f>
        <v>7766360.5600000005</v>
      </c>
      <c r="H53" s="16">
        <f>VLOOKUP(B53,'[2]Brokers'!$B$9:$AC$69,28,0)</f>
        <v>0</v>
      </c>
      <c r="I53" s="16">
        <f>VLOOKUP(B53,'[1]Brokers'!$B$7:$M$61,12,0)</f>
        <v>0</v>
      </c>
      <c r="J53" s="16">
        <f>VLOOKUP(B53,'[3]Brokers'!$B$9:$M$69,12,0)</f>
        <v>0</v>
      </c>
      <c r="K53" s="16">
        <v>0</v>
      </c>
      <c r="L53" s="16">
        <f>VLOOKUP(B53,'[4]Brokers'!$B$9:$R$62,17,0)</f>
        <v>0</v>
      </c>
      <c r="M53" s="24">
        <f t="shared" si="4"/>
        <v>7766360.5600000005</v>
      </c>
      <c r="N53" s="24">
        <f t="shared" si="5"/>
        <v>7766360.5600000005</v>
      </c>
      <c r="O53" s="28">
        <f t="shared" si="6"/>
        <v>9.21553364110157E-05</v>
      </c>
    </row>
    <row r="54" spans="1:15" ht="15">
      <c r="A54" s="27">
        <f t="shared" si="3"/>
        <v>39</v>
      </c>
      <c r="B54" s="12" t="s">
        <v>112</v>
      </c>
      <c r="C54" s="13" t="s">
        <v>113</v>
      </c>
      <c r="D54" s="14" t="s">
        <v>14</v>
      </c>
      <c r="E54" s="15"/>
      <c r="F54" s="15"/>
      <c r="G54" s="16">
        <f>VLOOKUP(B54,'[1]Brokers'!$B$7:$M$61,7,0)</f>
        <v>7108653.67</v>
      </c>
      <c r="H54" s="16">
        <f>VLOOKUP(B54,'[2]Brokers'!$B$9:$AC$69,28,0)</f>
        <v>0</v>
      </c>
      <c r="I54" s="16">
        <f>VLOOKUP(B54,'[1]Brokers'!$B$7:$M$61,12,0)</f>
        <v>0</v>
      </c>
      <c r="J54" s="16">
        <f>VLOOKUP(B54,'[3]Brokers'!$B$9:$M$69,12,0)</f>
        <v>0</v>
      </c>
      <c r="K54" s="16"/>
      <c r="L54" s="16">
        <f>VLOOKUP(B54,'[4]Brokers'!$B$12:$R$62,17,0)</f>
        <v>0</v>
      </c>
      <c r="M54" s="24">
        <f t="shared" si="4"/>
        <v>7108653.67</v>
      </c>
      <c r="N54" s="24">
        <f t="shared" si="5"/>
        <v>7108653.67</v>
      </c>
      <c r="O54" s="28">
        <f t="shared" si="6"/>
        <v>8.43510116903781E-05</v>
      </c>
    </row>
    <row r="55" spans="1:15" ht="15">
      <c r="A55" s="27">
        <f t="shared" si="3"/>
        <v>40</v>
      </c>
      <c r="B55" s="12" t="s">
        <v>49</v>
      </c>
      <c r="C55" s="13" t="s">
        <v>50</v>
      </c>
      <c r="D55" s="14" t="s">
        <v>14</v>
      </c>
      <c r="E55" s="15"/>
      <c r="F55" s="15"/>
      <c r="G55" s="16">
        <f>VLOOKUP(B55,'[1]Brokers'!$B$7:$M$61,7,0)</f>
        <v>4228080</v>
      </c>
      <c r="H55" s="16">
        <f>VLOOKUP(B55,'[2]Brokers'!$B$9:$AC$69,28,0)</f>
        <v>0</v>
      </c>
      <c r="I55" s="16">
        <f>VLOOKUP(B55,'[1]Brokers'!$B$7:$M$61,12,0)</f>
        <v>0</v>
      </c>
      <c r="J55" s="16">
        <f>VLOOKUP(B55,'[3]Brokers'!$B$9:$M$69,12,0)</f>
        <v>0</v>
      </c>
      <c r="K55" s="16">
        <v>0</v>
      </c>
      <c r="L55" s="16">
        <f>VLOOKUP(B55,'[4]Brokers'!$B$12:$R$62,17,0)</f>
        <v>0</v>
      </c>
      <c r="M55" s="24">
        <f t="shared" si="4"/>
        <v>4228080</v>
      </c>
      <c r="N55" s="24">
        <f t="shared" si="5"/>
        <v>4228080</v>
      </c>
      <c r="O55" s="28">
        <f t="shared" si="6"/>
        <v>5.0170235049283784E-05</v>
      </c>
    </row>
    <row r="56" spans="1:16" s="18" customFormat="1" ht="15">
      <c r="A56" s="27">
        <f t="shared" si="3"/>
        <v>41</v>
      </c>
      <c r="B56" s="12" t="s">
        <v>96</v>
      </c>
      <c r="C56" s="13" t="s">
        <v>97</v>
      </c>
      <c r="D56" s="14" t="s">
        <v>14</v>
      </c>
      <c r="E56" s="15"/>
      <c r="F56" s="15"/>
      <c r="G56" s="16">
        <f>VLOOKUP(B56,'[1]Brokers'!$B$7:$M$61,7,0)</f>
        <v>2715354.96</v>
      </c>
      <c r="H56" s="16">
        <f>VLOOKUP(B56,'[2]Brokers'!$B$9:$AC$69,28,0)</f>
        <v>0</v>
      </c>
      <c r="I56" s="16">
        <f>VLOOKUP(B56,'[1]Brokers'!$B$7:$M$61,12,0)</f>
        <v>0</v>
      </c>
      <c r="J56" s="16">
        <f>VLOOKUP(B56,'[3]Brokers'!$B$9:$M$69,12,0)</f>
        <v>0</v>
      </c>
      <c r="K56" s="16">
        <v>0</v>
      </c>
      <c r="L56" s="16">
        <f>VLOOKUP(B56,'[4]Brokers'!$B$12:$R$62,17,0)</f>
        <v>0</v>
      </c>
      <c r="M56" s="24">
        <f t="shared" si="4"/>
        <v>2715354.96</v>
      </c>
      <c r="N56" s="24">
        <f t="shared" si="5"/>
        <v>2715354.96</v>
      </c>
      <c r="O56" s="28">
        <f t="shared" si="6"/>
        <v>3.2220297767648334E-05</v>
      </c>
      <c r="P56" s="17"/>
    </row>
    <row r="57" spans="1:15" ht="15">
      <c r="A57" s="27">
        <f t="shared" si="3"/>
        <v>42</v>
      </c>
      <c r="B57" s="12" t="s">
        <v>99</v>
      </c>
      <c r="C57" s="13" t="s">
        <v>100</v>
      </c>
      <c r="D57" s="14" t="s">
        <v>14</v>
      </c>
      <c r="E57" s="15"/>
      <c r="F57" s="15"/>
      <c r="G57" s="16">
        <f>VLOOKUP(B57,'[1]Brokers'!$B$7:$M$61,7,0)</f>
        <v>1730345.5</v>
      </c>
      <c r="H57" s="16">
        <f>VLOOKUP(B57,'[2]Brokers'!$B$9:$AC$69,28,0)</f>
        <v>0</v>
      </c>
      <c r="I57" s="16">
        <f>VLOOKUP(B57,'[1]Brokers'!$B$7:$M$61,12,0)</f>
        <v>0</v>
      </c>
      <c r="J57" s="16">
        <f>VLOOKUP(B57,'[3]Brokers'!$B$9:$M$69,12,0)</f>
        <v>0</v>
      </c>
      <c r="K57" s="16">
        <v>0</v>
      </c>
      <c r="L57" s="16">
        <f>VLOOKUP(B57,'[4]Brokers'!$B$12:$R$62,17,0)</f>
        <v>0</v>
      </c>
      <c r="M57" s="24">
        <f t="shared" si="4"/>
        <v>1730345.5</v>
      </c>
      <c r="N57" s="24">
        <f t="shared" si="5"/>
        <v>1730345.5</v>
      </c>
      <c r="O57" s="28">
        <f t="shared" si="6"/>
        <v>2.0532213309935117E-05</v>
      </c>
    </row>
    <row r="58" spans="1:15" ht="15">
      <c r="A58" s="27">
        <f t="shared" si="3"/>
        <v>43</v>
      </c>
      <c r="B58" s="12" t="s">
        <v>47</v>
      </c>
      <c r="C58" s="13" t="s">
        <v>48</v>
      </c>
      <c r="D58" s="14" t="s">
        <v>14</v>
      </c>
      <c r="E58" s="15"/>
      <c r="F58" s="15"/>
      <c r="G58" s="16">
        <f>VLOOKUP(B58,'[1]Brokers'!$B$7:$M$61,7,0)</f>
        <v>1165337</v>
      </c>
      <c r="H58" s="16">
        <f>VLOOKUP(B58,'[2]Brokers'!$B$9:$AC$69,28,0)</f>
        <v>0</v>
      </c>
      <c r="I58" s="16">
        <f>VLOOKUP(B58,'[1]Brokers'!$B$7:$M$61,12,0)</f>
        <v>0</v>
      </c>
      <c r="J58" s="16">
        <f>VLOOKUP(B58,'[3]Brokers'!$B$9:$M$69,12,0)</f>
        <v>0</v>
      </c>
      <c r="K58" s="16">
        <v>0</v>
      </c>
      <c r="L58" s="16">
        <f>VLOOKUP(B58,'[4]Brokers'!$B$12:$R$62,17,0)</f>
        <v>0</v>
      </c>
      <c r="M58" s="24">
        <f t="shared" si="4"/>
        <v>1165337</v>
      </c>
      <c r="N58" s="24">
        <f t="shared" si="5"/>
        <v>1165337</v>
      </c>
      <c r="O58" s="28">
        <f t="shared" si="6"/>
        <v>1.3827844128215932E-05</v>
      </c>
    </row>
    <row r="59" spans="1:15" ht="15">
      <c r="A59" s="27">
        <f t="shared" si="3"/>
        <v>44</v>
      </c>
      <c r="B59" s="12" t="s">
        <v>61</v>
      </c>
      <c r="C59" s="13" t="s">
        <v>62</v>
      </c>
      <c r="D59" s="14" t="s">
        <v>14</v>
      </c>
      <c r="E59" s="15"/>
      <c r="F59" s="15"/>
      <c r="G59" s="16">
        <f>VLOOKUP(B59,'[1]Brokers'!$B$7:$M$61,7,0)</f>
        <v>0</v>
      </c>
      <c r="H59" s="16">
        <f>VLOOKUP(B59,'[2]Brokers'!$B$9:$AC$69,28,0)</f>
        <v>0</v>
      </c>
      <c r="I59" s="16">
        <f>VLOOKUP(B59,'[1]Brokers'!$B$7:$M$61,12,0)</f>
        <v>0</v>
      </c>
      <c r="J59" s="16">
        <f>VLOOKUP(B59,'[3]Brokers'!$B$9:$M$69,12,0)</f>
        <v>0</v>
      </c>
      <c r="K59" s="16">
        <v>0</v>
      </c>
      <c r="L59" s="16">
        <f>VLOOKUP(B59,'[4]Brokers'!$B$12:$R$62,17,0)</f>
        <v>0</v>
      </c>
      <c r="M59" s="24">
        <f t="shared" si="4"/>
        <v>0</v>
      </c>
      <c r="N59" s="24">
        <f t="shared" si="5"/>
        <v>0</v>
      </c>
      <c r="O59" s="28">
        <f t="shared" si="6"/>
        <v>0</v>
      </c>
    </row>
    <row r="60" spans="1:15" ht="15">
      <c r="A60" s="27">
        <f t="shared" si="3"/>
        <v>45</v>
      </c>
      <c r="B60" s="12" t="s">
        <v>108</v>
      </c>
      <c r="C60" s="13" t="s">
        <v>119</v>
      </c>
      <c r="D60" s="14" t="s">
        <v>14</v>
      </c>
      <c r="E60" s="15"/>
      <c r="F60" s="15"/>
      <c r="G60" s="16">
        <f>VLOOKUP(B60,'[1]Brokers'!$B$7:$M$61,7,0)</f>
        <v>0</v>
      </c>
      <c r="H60" s="16">
        <f>VLOOKUP(B60,'[2]Brokers'!$B$9:$AC$69,28,0)</f>
        <v>0</v>
      </c>
      <c r="I60" s="16">
        <f>VLOOKUP(B60,'[1]Brokers'!$B$7:$M$61,12,0)</f>
        <v>0</v>
      </c>
      <c r="J60" s="16">
        <f>VLOOKUP(B60,'[3]Brokers'!$B$9:$M$69,12,0)</f>
        <v>0</v>
      </c>
      <c r="K60" s="16">
        <v>0</v>
      </c>
      <c r="L60" s="16">
        <f>VLOOKUP(B60,'[4]Brokers'!$B$12:$R$62,17,0)</f>
        <v>0</v>
      </c>
      <c r="M60" s="24">
        <f t="shared" si="4"/>
        <v>0</v>
      </c>
      <c r="N60" s="24">
        <f t="shared" si="5"/>
        <v>0</v>
      </c>
      <c r="O60" s="28">
        <f t="shared" si="6"/>
        <v>0</v>
      </c>
    </row>
    <row r="61" spans="1:15" ht="15">
      <c r="A61" s="27">
        <f t="shared" si="3"/>
        <v>46</v>
      </c>
      <c r="B61" s="12" t="s">
        <v>76</v>
      </c>
      <c r="C61" s="13" t="s">
        <v>77</v>
      </c>
      <c r="D61" s="14" t="s">
        <v>14</v>
      </c>
      <c r="E61" s="15"/>
      <c r="F61" s="15"/>
      <c r="G61" s="16">
        <f>VLOOKUP(B61,'[1]Brokers'!$B$7:$M$61,7,0)</f>
        <v>0</v>
      </c>
      <c r="H61" s="16">
        <f>VLOOKUP(B61,'[2]Brokers'!$B$9:$AC$69,28,0)</f>
        <v>0</v>
      </c>
      <c r="I61" s="16">
        <f>VLOOKUP(B61,'[1]Brokers'!$B$7:$M$61,12,0)</f>
        <v>0</v>
      </c>
      <c r="J61" s="16">
        <f>VLOOKUP(B61,'[3]Brokers'!$B$9:$M$69,12,0)</f>
        <v>0</v>
      </c>
      <c r="K61" s="16">
        <v>0</v>
      </c>
      <c r="L61" s="16">
        <f>VLOOKUP(B61,'[4]Brokers'!$B$12:$R$62,17,0)</f>
        <v>0</v>
      </c>
      <c r="M61" s="24">
        <f t="shared" si="4"/>
        <v>0</v>
      </c>
      <c r="N61" s="24">
        <f t="shared" si="5"/>
        <v>0</v>
      </c>
      <c r="O61" s="28">
        <f t="shared" si="6"/>
        <v>0</v>
      </c>
    </row>
    <row r="62" spans="1:15" ht="15">
      <c r="A62" s="27">
        <f t="shared" si="3"/>
        <v>47</v>
      </c>
      <c r="B62" s="12" t="s">
        <v>59</v>
      </c>
      <c r="C62" s="13" t="s">
        <v>60</v>
      </c>
      <c r="D62" s="14" t="s">
        <v>14</v>
      </c>
      <c r="E62" s="15" t="s">
        <v>14</v>
      </c>
      <c r="F62" s="15" t="s">
        <v>14</v>
      </c>
      <c r="G62" s="16">
        <f>VLOOKUP(B62,'[1]Brokers'!$B$7:$M$61,7,0)</f>
        <v>0</v>
      </c>
      <c r="H62" s="16">
        <f>VLOOKUP(B62,'[2]Brokers'!$B$9:$AC$69,28,0)</f>
        <v>0</v>
      </c>
      <c r="I62" s="16">
        <f>VLOOKUP(B62,'[1]Brokers'!$B$7:$M$61,12,0)</f>
        <v>0</v>
      </c>
      <c r="J62" s="16">
        <f>VLOOKUP(B62,'[3]Brokers'!$B$9:$M$69,12,0)</f>
        <v>0</v>
      </c>
      <c r="K62" s="16">
        <v>0</v>
      </c>
      <c r="L62" s="16">
        <f>VLOOKUP(B62,'[4]Brokers'!$B$12:$R$62,17,0)</f>
        <v>0</v>
      </c>
      <c r="M62" s="24">
        <f t="shared" si="4"/>
        <v>0</v>
      </c>
      <c r="N62" s="24">
        <f t="shared" si="5"/>
        <v>0</v>
      </c>
      <c r="O62" s="28">
        <f t="shared" si="6"/>
        <v>0</v>
      </c>
    </row>
    <row r="63" spans="1:15" ht="15">
      <c r="A63" s="27">
        <f t="shared" si="3"/>
        <v>48</v>
      </c>
      <c r="B63" s="12" t="s">
        <v>71</v>
      </c>
      <c r="C63" s="13" t="s">
        <v>72</v>
      </c>
      <c r="D63" s="14" t="s">
        <v>14</v>
      </c>
      <c r="E63" s="15"/>
      <c r="F63" s="15"/>
      <c r="G63" s="16">
        <f>VLOOKUP(B63,'[1]Brokers'!$B$7:$M$61,7,0)</f>
        <v>0</v>
      </c>
      <c r="H63" s="16">
        <f>VLOOKUP(B63,'[2]Brokers'!$B$9:$AC$69,28,0)</f>
        <v>0</v>
      </c>
      <c r="I63" s="16">
        <f>VLOOKUP(B63,'[1]Brokers'!$B$7:$M$61,12,0)</f>
        <v>0</v>
      </c>
      <c r="J63" s="16">
        <f>VLOOKUP(B63,'[3]Brokers'!$B$9:$M$69,12,0)</f>
        <v>0</v>
      </c>
      <c r="K63" s="16">
        <v>0</v>
      </c>
      <c r="L63" s="16">
        <f>VLOOKUP(B63,'[4]Brokers'!$B$12:$R$62,17,0)</f>
        <v>0</v>
      </c>
      <c r="M63" s="24">
        <f t="shared" si="4"/>
        <v>0</v>
      </c>
      <c r="N63" s="24">
        <f t="shared" si="5"/>
        <v>0</v>
      </c>
      <c r="O63" s="28">
        <f t="shared" si="6"/>
        <v>0</v>
      </c>
    </row>
    <row r="64" spans="1:15" ht="15">
      <c r="A64" s="27">
        <f t="shared" si="3"/>
        <v>49</v>
      </c>
      <c r="B64" s="12" t="s">
        <v>106</v>
      </c>
      <c r="C64" s="13" t="s">
        <v>105</v>
      </c>
      <c r="D64" s="14" t="s">
        <v>14</v>
      </c>
      <c r="E64" s="15"/>
      <c r="F64" s="15"/>
      <c r="G64" s="16">
        <f>VLOOKUP(B64,'[1]Brokers'!$B$7:$M$61,7,0)</f>
        <v>0</v>
      </c>
      <c r="H64" s="16">
        <f>VLOOKUP(B64,'[2]Brokers'!$B$9:$AC$69,28,0)</f>
        <v>0</v>
      </c>
      <c r="I64" s="16">
        <f>VLOOKUP(B64,'[1]Brokers'!$B$7:$M$61,12,0)</f>
        <v>0</v>
      </c>
      <c r="J64" s="16">
        <f>VLOOKUP(B64,'[3]Brokers'!$B$9:$M$69,12,0)</f>
        <v>0</v>
      </c>
      <c r="K64" s="16"/>
      <c r="L64" s="16">
        <f>VLOOKUP(B64,'[4]Brokers'!$B$12:$R$62,17,0)</f>
        <v>0</v>
      </c>
      <c r="M64" s="24">
        <f t="shared" si="4"/>
        <v>0</v>
      </c>
      <c r="N64" s="24">
        <f t="shared" si="5"/>
        <v>0</v>
      </c>
      <c r="O64" s="28">
        <f t="shared" si="6"/>
        <v>0</v>
      </c>
    </row>
    <row r="65" spans="1:15" ht="15">
      <c r="A65" s="27">
        <f t="shared" si="3"/>
        <v>50</v>
      </c>
      <c r="B65" s="12" t="s">
        <v>84</v>
      </c>
      <c r="C65" s="13" t="s">
        <v>85</v>
      </c>
      <c r="D65" s="14" t="s">
        <v>14</v>
      </c>
      <c r="E65" s="15"/>
      <c r="F65" s="15"/>
      <c r="G65" s="16">
        <f>VLOOKUP(B65,'[1]Brokers'!$B$7:$M$61,7,0)</f>
        <v>0</v>
      </c>
      <c r="H65" s="16">
        <f>VLOOKUP(B65,'[2]Brokers'!$B$9:$AC$69,28,0)</f>
        <v>0</v>
      </c>
      <c r="I65" s="16">
        <f>VLOOKUP(B65,'[1]Brokers'!$B$7:$M$61,12,0)</f>
        <v>0</v>
      </c>
      <c r="J65" s="16">
        <f>VLOOKUP(B65,'[3]Brokers'!$B$9:$M$69,12,0)</f>
        <v>0</v>
      </c>
      <c r="K65" s="16">
        <v>0</v>
      </c>
      <c r="L65" s="16">
        <f>VLOOKUP(B65,'[4]Brokers'!$B$12:$R$62,17,0)</f>
        <v>0</v>
      </c>
      <c r="M65" s="24">
        <f t="shared" si="4"/>
        <v>0</v>
      </c>
      <c r="N65" s="24">
        <f t="shared" si="5"/>
        <v>0</v>
      </c>
      <c r="O65" s="28">
        <f t="shared" si="6"/>
        <v>0</v>
      </c>
    </row>
    <row r="66" spans="1:15" ht="15">
      <c r="A66" s="27">
        <f t="shared" si="3"/>
        <v>51</v>
      </c>
      <c r="B66" s="12" t="s">
        <v>94</v>
      </c>
      <c r="C66" s="13" t="s">
        <v>95</v>
      </c>
      <c r="D66" s="14" t="s">
        <v>14</v>
      </c>
      <c r="E66" s="14"/>
      <c r="F66" s="15"/>
      <c r="G66" s="16">
        <f>VLOOKUP(B66,'[1]Brokers'!$B$7:$M$61,7,0)</f>
        <v>0</v>
      </c>
      <c r="H66" s="16">
        <f>VLOOKUP(B66,'[2]Brokers'!$B$9:$AC$69,28,0)</f>
        <v>0</v>
      </c>
      <c r="I66" s="16">
        <f>VLOOKUP(B66,'[1]Brokers'!$B$7:$M$61,12,0)</f>
        <v>0</v>
      </c>
      <c r="J66" s="16">
        <f>VLOOKUP(B66,'[3]Brokers'!$B$9:$M$69,12,0)</f>
        <v>0</v>
      </c>
      <c r="K66" s="16">
        <v>0</v>
      </c>
      <c r="L66" s="16">
        <f>VLOOKUP(B66,'[4]Brokers'!$B$12:$R$62,17,0)</f>
        <v>0</v>
      </c>
      <c r="M66" s="24">
        <f t="shared" si="4"/>
        <v>0</v>
      </c>
      <c r="N66" s="24">
        <f t="shared" si="5"/>
        <v>0</v>
      </c>
      <c r="O66" s="28">
        <f t="shared" si="6"/>
        <v>0</v>
      </c>
    </row>
    <row r="67" spans="1:15" ht="15">
      <c r="A67" s="27">
        <f t="shared" si="3"/>
        <v>52</v>
      </c>
      <c r="B67" s="12" t="s">
        <v>98</v>
      </c>
      <c r="C67" s="13" t="s">
        <v>111</v>
      </c>
      <c r="D67" s="14" t="s">
        <v>14</v>
      </c>
      <c r="E67" s="15"/>
      <c r="F67" s="15"/>
      <c r="G67" s="16">
        <f>VLOOKUP(B67,'[1]Brokers'!$B$7:$M$61,7,0)</f>
        <v>0</v>
      </c>
      <c r="H67" s="16">
        <f>VLOOKUP(B67,'[2]Brokers'!$B$9:$AC$69,28,0)</f>
        <v>0</v>
      </c>
      <c r="I67" s="16">
        <f>VLOOKUP(B67,'[1]Brokers'!$B$7:$M$61,12,0)</f>
        <v>0</v>
      </c>
      <c r="J67" s="16">
        <f>VLOOKUP(B67,'[3]Brokers'!$B$9:$M$69,12,0)</f>
        <v>0</v>
      </c>
      <c r="K67" s="16">
        <v>0</v>
      </c>
      <c r="L67" s="16">
        <f>VLOOKUP(B67,'[4]Brokers'!$B$12:$R$62,17,0)</f>
        <v>0</v>
      </c>
      <c r="M67" s="24">
        <f t="shared" si="4"/>
        <v>0</v>
      </c>
      <c r="N67" s="24">
        <f t="shared" si="5"/>
        <v>0</v>
      </c>
      <c r="O67" s="28">
        <f t="shared" si="6"/>
        <v>0</v>
      </c>
    </row>
    <row r="68" spans="1:16" ht="16.5" thickBot="1">
      <c r="A68" s="36" t="s">
        <v>6</v>
      </c>
      <c r="B68" s="37"/>
      <c r="C68" s="37"/>
      <c r="D68" s="29">
        <f>COUNTA(D16:D67)</f>
        <v>52</v>
      </c>
      <c r="E68" s="29">
        <f>COUNTA(E16:E67)</f>
        <v>16</v>
      </c>
      <c r="F68" s="29">
        <f>COUNTA(F16:F67)</f>
        <v>13</v>
      </c>
      <c r="G68" s="30">
        <f aca="true" t="shared" si="7" ref="G68:O68">SUM(G16:G67)</f>
        <v>76342809719.16</v>
      </c>
      <c r="H68" s="30">
        <f t="shared" si="7"/>
        <v>0</v>
      </c>
      <c r="I68" s="30">
        <f t="shared" si="7"/>
        <v>7931860229</v>
      </c>
      <c r="J68" s="30">
        <f t="shared" si="7"/>
        <v>0</v>
      </c>
      <c r="K68" s="30">
        <f t="shared" si="7"/>
        <v>0</v>
      </c>
      <c r="L68" s="30">
        <f t="shared" si="7"/>
        <v>0</v>
      </c>
      <c r="M68" s="30">
        <f t="shared" si="7"/>
        <v>84274669948.16</v>
      </c>
      <c r="N68" s="30">
        <f t="shared" si="7"/>
        <v>84274669948.16</v>
      </c>
      <c r="O68" s="31">
        <f t="shared" si="7"/>
        <v>0.9999999999999998</v>
      </c>
      <c r="P68" s="19"/>
    </row>
    <row r="69" spans="12:16" ht="15">
      <c r="L69" s="20"/>
      <c r="M69" s="21"/>
      <c r="O69" s="20"/>
      <c r="P69" s="19"/>
    </row>
    <row r="70" spans="2:16" ht="27.6" customHeight="1">
      <c r="B70" s="48" t="s">
        <v>101</v>
      </c>
      <c r="C70" s="48"/>
      <c r="D70" s="48"/>
      <c r="E70" s="48"/>
      <c r="F70" s="48"/>
      <c r="H70" s="22"/>
      <c r="I70" s="22"/>
      <c r="L70" s="20"/>
      <c r="M70" s="20"/>
      <c r="P70" s="19"/>
    </row>
    <row r="71" spans="3:16" ht="27.6" customHeight="1">
      <c r="C71" s="49"/>
      <c r="D71" s="49"/>
      <c r="E71" s="49"/>
      <c r="F71" s="49"/>
      <c r="M71" s="20"/>
      <c r="N71" s="20"/>
      <c r="P71" s="19"/>
    </row>
    <row r="72" ht="15">
      <c r="P72" s="19"/>
    </row>
    <row r="73" ht="15">
      <c r="P73" s="19"/>
    </row>
  </sheetData>
  <mergeCells count="16">
    <mergeCell ref="B70:F70"/>
    <mergeCell ref="C71:F71"/>
    <mergeCell ref="M14:M15"/>
    <mergeCell ref="J14:L14"/>
    <mergeCell ref="G14:I14"/>
    <mergeCell ref="N14:N15"/>
    <mergeCell ref="O14:O15"/>
    <mergeCell ref="A68:C68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Ариунсанаа . С</cp:lastModifiedBy>
  <cp:lastPrinted>2021-02-10T05:44:49Z</cp:lastPrinted>
  <dcterms:created xsi:type="dcterms:W3CDTF">2017-06-09T07:51:20Z</dcterms:created>
  <dcterms:modified xsi:type="dcterms:W3CDTF">2022-02-14T06:06:24Z</dcterms:modified>
  <cp:category/>
  <cp:version/>
  <cp:contentType/>
  <cp:contentStatus/>
</cp:coreProperties>
</file>